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okai\Desktop\2019.4修正要覚書 コピー\"/>
    </mc:Choice>
  </mc:AlternateContent>
  <workbookProtection workbookPassword="CC19" lockStructure="1"/>
  <bookViews>
    <workbookView xWindow="0" yWindow="0" windowWidth="21000" windowHeight="11460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ポイント算出表!$B$1:$AK$79</definedName>
    <definedName name="_xlnm.Print_Area" localSheetId="2">別表1!$B$1:$AK$65</definedName>
    <definedName name="_xlnm.Print_Area" localSheetId="3">別表2!$B$1:$AK$99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52511"/>
  <fileRecoveryPr autoRecover="0"/>
</workbook>
</file>

<file path=xl/calcChain.xml><?xml version="1.0" encoding="utf-8"?>
<calcChain xmlns="http://schemas.openxmlformats.org/spreadsheetml/2006/main">
  <c r="AC8" i="1" l="1"/>
  <c r="AC8" i="2"/>
  <c r="AC4" i="1" l="1"/>
  <c r="AF4" i="1"/>
  <c r="AC6" i="1"/>
  <c r="AF6" i="1"/>
  <c r="AC6" i="2"/>
  <c r="AF6" i="2"/>
  <c r="N32" i="2" l="1"/>
  <c r="AH14" i="1" l="1"/>
  <c r="AH14" i="2" l="1"/>
  <c r="AJ26" i="2"/>
  <c r="AB24" i="3" l="1"/>
  <c r="K19" i="3" l="1"/>
  <c r="AC19" i="3"/>
  <c r="B19" i="3"/>
  <c r="T30" i="2"/>
  <c r="T26" i="2"/>
  <c r="H19" i="1" l="1"/>
  <c r="X17" i="1"/>
  <c r="H17" i="1"/>
  <c r="AC2" i="1"/>
  <c r="H19" i="2"/>
  <c r="X17" i="2"/>
  <c r="H17" i="2"/>
  <c r="AC2" i="2"/>
  <c r="AC4" i="2"/>
  <c r="AG66" i="3"/>
  <c r="AG62" i="3"/>
  <c r="AG58" i="3"/>
  <c r="AG42" i="3"/>
  <c r="AG38" i="3"/>
  <c r="AG30" i="3"/>
  <c r="AG26" i="3"/>
  <c r="AC72" i="3" l="1"/>
  <c r="Y72" i="3"/>
  <c r="U72" i="3"/>
  <c r="Q72" i="3"/>
  <c r="M72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Y56" i="3"/>
  <c r="U56" i="3"/>
  <c r="Q56" i="3"/>
  <c r="M56" i="3"/>
  <c r="AC52" i="3"/>
  <c r="Y52" i="3"/>
  <c r="U52" i="3"/>
  <c r="Q52" i="3"/>
  <c r="M52" i="3"/>
  <c r="AC48" i="3"/>
  <c r="Y48" i="3"/>
  <c r="U48" i="3"/>
  <c r="Q48" i="3"/>
  <c r="M48" i="3"/>
  <c r="AI46" i="3"/>
  <c r="AC44" i="3"/>
  <c r="Y44" i="3"/>
  <c r="U44" i="3"/>
  <c r="Q44" i="3"/>
  <c r="M44" i="3"/>
  <c r="AC40" i="3"/>
  <c r="Y40" i="3"/>
  <c r="U40" i="3"/>
  <c r="Q40" i="3"/>
  <c r="M40" i="3"/>
  <c r="AC36" i="3"/>
  <c r="Y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6" i="3"/>
  <c r="AF4" i="3"/>
  <c r="AG70" i="3" l="1"/>
  <c r="D34" i="3"/>
  <c r="AF4" i="2"/>
  <c r="U54" i="3"/>
  <c r="M34" i="3"/>
  <c r="Q46" i="3"/>
  <c r="D50" i="3"/>
  <c r="D54" i="3"/>
  <c r="Q34" i="3"/>
  <c r="AC46" i="3"/>
  <c r="M50" i="3"/>
  <c r="M54" i="3"/>
  <c r="U50" i="3"/>
  <c r="Y70" i="3"/>
  <c r="U34" i="3"/>
  <c r="K9" i="3"/>
  <c r="AI34" i="3"/>
  <c r="AG46" i="3"/>
  <c r="M46" i="3"/>
  <c r="AG50" i="3"/>
  <c r="Y50" i="3"/>
  <c r="AG54" i="3"/>
  <c r="Y54" i="3"/>
  <c r="U70" i="3"/>
  <c r="AG34" i="3"/>
  <c r="AC34" i="3"/>
  <c r="D46" i="3"/>
  <c r="U46" i="3"/>
  <c r="Q50" i="3"/>
  <c r="Q54" i="3"/>
  <c r="AJ29" i="2" l="1"/>
  <c r="B70" i="3"/>
  <c r="AC76" i="3"/>
  <c r="H26" i="2" s="1"/>
  <c r="AF54" i="1"/>
  <c r="AF55" i="1"/>
  <c r="T29" i="2"/>
  <c r="AG31" i="2" l="1"/>
  <c r="AC31" i="2"/>
  <c r="AA78" i="3"/>
  <c r="AC26" i="2" l="1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9" i="1"/>
  <c r="U68" i="1"/>
  <c r="AF64" i="1"/>
  <c r="AA64" i="1"/>
  <c r="Z64" i="1"/>
  <c r="H66" i="1" s="1"/>
  <c r="AF63" i="1"/>
  <c r="H57" i="1"/>
  <c r="Z55" i="1"/>
  <c r="N55" i="1"/>
  <c r="H55" i="1"/>
  <c r="S30" i="1"/>
  <c r="S29" i="1"/>
  <c r="X29" i="1" s="1"/>
  <c r="AC29" i="2" l="1"/>
  <c r="AC27" i="2"/>
  <c r="N64" i="1"/>
  <c r="X30" i="1"/>
  <c r="AC30" i="1" s="1"/>
  <c r="AD37" i="2"/>
  <c r="Z38" i="2"/>
  <c r="AD38" i="2" s="1"/>
  <c r="Z43" i="2"/>
  <c r="Z41" i="2"/>
  <c r="Z42" i="2" s="1"/>
  <c r="AC29" i="1"/>
  <c r="H64" i="1"/>
  <c r="T64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<sst xmlns="http://schemas.openxmlformats.org/spreadsheetml/2006/main" count="327" uniqueCount="227">
  <si>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</si>
  <si>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</si>
  <si>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</si>
  <si>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</si>
  <si>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</si>
  <si>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</si>
  <si>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</si>
  <si>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</si>
  <si>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</si>
  <si>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</si>
  <si>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</si>
  <si>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</si>
  <si>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</si>
  <si>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</si>
  <si>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</si>
  <si>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</si>
  <si>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</si>
  <si>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</si>
  <si>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</si>
  <si>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</si>
  <si>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</si>
  <si>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</si>
  <si>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</si>
  <si>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</si>
  <si>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</si>
  <si>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</si>
  <si>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</si>
  <si>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</si>
  <si>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</si>
  <si>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</si>
  <si>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</si>
  <si>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</si>
  <si>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</si>
  <si>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</si>
  <si>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</si>
  <si>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</si>
  <si>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</si>
  <si>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</si>
  <si>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</si>
  <si>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</si>
  <si>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</si>
  <si>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</si>
  <si>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</si>
  <si>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</si>
  <si>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</si>
  <si>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</si>
  <si>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</si>
  <si>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</si>
  <si>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</si>
  <si>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</si>
  <si>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</si>
  <si>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</si>
  <si>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</si>
  <si>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</si>
  <si>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</si>
  <si>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</si>
  <si>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治験検討会議等の際に支払われる指導料及び旅費・日当</t>
    <rPh sb="0" eb="2">
      <t>チケン</t>
    </rPh>
    <rPh sb="2" eb="4">
      <t>ケントウ</t>
    </rPh>
    <rPh sb="4" eb="7">
      <t>カイギナド</t>
    </rPh>
    <rPh sb="8" eb="9">
      <t>サイ</t>
    </rPh>
    <rPh sb="10" eb="12">
      <t>シハラ</t>
    </rPh>
    <rPh sb="15" eb="17">
      <t>シドウ</t>
    </rPh>
    <rPh sb="17" eb="18">
      <t>リョウ</t>
    </rPh>
    <rPh sb="18" eb="19">
      <t>オヨ</t>
    </rPh>
    <rPh sb="20" eb="22">
      <t>リョヒ</t>
    </rPh>
    <rPh sb="23" eb="25">
      <t>ニットウ</t>
    </rPh>
    <phoneticPr fontId="1"/>
  </si>
  <si>
    <t>教授
1名当たりⒶ</t>
    <rPh sb="0" eb="2">
      <t>キョウジュ</t>
    </rPh>
    <rPh sb="4" eb="5">
      <t>メイ</t>
    </rPh>
    <rPh sb="5" eb="6">
      <t>ア</t>
    </rPh>
    <phoneticPr fontId="1"/>
  </si>
  <si>
    <t>准教授
1名当たりⒷ</t>
    <rPh sb="0" eb="1">
      <t>ジュン</t>
    </rPh>
    <rPh sb="1" eb="3">
      <t>キョウジュ</t>
    </rPh>
    <rPh sb="5" eb="6">
      <t>メイ</t>
    </rPh>
    <rPh sb="6" eb="7">
      <t>ア</t>
    </rPh>
    <phoneticPr fontId="1"/>
  </si>
  <si>
    <t>ⒶⒷ以外の担当者
1名当たりⒸ</t>
    <rPh sb="2" eb="4">
      <t>イガイ</t>
    </rPh>
    <rPh sb="5" eb="8">
      <t>タントウシャ</t>
    </rPh>
    <rPh sb="10" eb="11">
      <t>メイ</t>
    </rPh>
    <rPh sb="11" eb="12">
      <t>ア</t>
    </rPh>
    <phoneticPr fontId="1"/>
  </si>
  <si>
    <r>
      <t xml:space="preserve">請求額
</t>
    </r>
    <r>
      <rPr>
        <sz val="11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5" eb="8">
      <t>ショウヒゼイ</t>
    </rPh>
    <rPh sb="8" eb="9">
      <t>ベツ</t>
    </rPh>
    <phoneticPr fontId="1"/>
  </si>
  <si>
    <t>指導料</t>
    <rPh sb="0" eb="2">
      <t>シドウ</t>
    </rPh>
    <rPh sb="2" eb="3">
      <t>リョウ</t>
    </rPh>
    <phoneticPr fontId="1"/>
  </si>
  <si>
    <t>(Ⓐ×人数)＋(Ⓑ×人数)＋(Ⓒ×人数)</t>
    <rPh sb="3" eb="5">
      <t>ニンズウ</t>
    </rPh>
    <rPh sb="10" eb="12">
      <t>ニンズウ</t>
    </rPh>
    <rPh sb="17" eb="19">
      <t>ニンズウ</t>
    </rPh>
    <phoneticPr fontId="1"/>
  </si>
  <si>
    <t>旅費</t>
    <rPh sb="0" eb="2">
      <t>リョヒ</t>
    </rPh>
    <phoneticPr fontId="1"/>
  </si>
  <si>
    <t>東海大学及び医学部付属病院の出張規定額</t>
    <rPh sb="0" eb="2">
      <t>トウカイ</t>
    </rPh>
    <rPh sb="2" eb="4">
      <t>ダイガク</t>
    </rPh>
    <rPh sb="4" eb="5">
      <t>オヨ</t>
    </rPh>
    <rPh sb="6" eb="8">
      <t>イガク</t>
    </rPh>
    <rPh sb="8" eb="9">
      <t>ブ</t>
    </rPh>
    <rPh sb="9" eb="11">
      <t>フゾク</t>
    </rPh>
    <rPh sb="11" eb="13">
      <t>ビョウイン</t>
    </rPh>
    <rPh sb="14" eb="16">
      <t>シュッチョウ</t>
    </rPh>
    <rPh sb="16" eb="18">
      <t>キテイ</t>
    </rPh>
    <rPh sb="18" eb="19">
      <t>ガク</t>
    </rPh>
    <phoneticPr fontId="1"/>
  </si>
  <si>
    <t>日当</t>
    <rPh sb="0" eb="2">
      <t>ニットウ</t>
    </rPh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</si>
  <si>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</si>
  <si>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</si>
  <si>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</si>
  <si>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</si>
  <si>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</si>
  <si>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</si>
  <si>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</si>
  <si>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</si>
  <si>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</si>
  <si>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</si>
  <si>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</si>
  <si>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</si>
  <si>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</si>
  <si>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</si>
  <si>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</si>
  <si>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</si>
  <si>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</si>
  <si>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</si>
  <si>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</si>
  <si>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</si>
  <si>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</si>
  <si>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その他の費用</t>
    <rPh sb="2" eb="3">
      <t>タ</t>
    </rPh>
    <rPh sb="4" eb="6">
      <t>ヒヨウ</t>
    </rPh>
    <phoneticPr fontId="1"/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</si>
  <si>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</si>
  <si>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</si>
  <si>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</si>
  <si>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</si>
  <si>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</si>
  <si>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</si>
  <si>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</si>
  <si>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</si>
  <si>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</si>
  <si>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</si>
  <si>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</si>
  <si>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</si>
  <si>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</si>
  <si>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</si>
  <si>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</si>
  <si>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</si>
  <si>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</si>
  <si>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</si>
  <si>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</si>
  <si>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</si>
  <si>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</si>
  <si>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</si>
  <si>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</si>
  <si>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</si>
  <si>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</si>
  <si>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</si>
  <si>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</si>
  <si>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</si>
  <si>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</si>
  <si>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</si>
  <si>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</si>
  <si>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</si>
  <si>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</si>
  <si>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</si>
  <si>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</si>
  <si>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</si>
  <si>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</si>
  <si>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</si>
  <si>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</si>
  <si>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</si>
  <si>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</si>
  <si>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</si>
  <si>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</si>
  <si>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</si>
  <si>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</si>
  <si>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</si>
  <si>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</si>
  <si>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</si>
  <si>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</si>
  <si>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</si>
  <si>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</si>
  <si>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</si>
  <si>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</si>
  <si>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</si>
  <si>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</si>
  <si>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</si>
  <si>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</si>
  <si>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</si>
  <si>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</si>
  <si>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</si>
  <si>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</si>
  <si>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</si>
  <si>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</si>
  <si>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</si>
  <si>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</si>
  <si>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</si>
  <si>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</si>
  <si>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</si>
  <si>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</si>
  <si>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</si>
  <si>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</si>
  <si>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</si>
  <si>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</si>
  <si>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</si>
  <si>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</si>
  <si>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</si>
  <si>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</si>
  <si>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薬物動態測定等のための
採血・採尿回数
（受診１回あたり）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</si>
  <si>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</si>
  <si>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</si>
  <si>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</si>
  <si>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</si>
  <si>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</si>
  <si>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</si>
  <si>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</si>
  <si>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</si>
  <si>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ｋ</t>
    <phoneticPr fontId="1"/>
  </si>
  <si>
    <t>侵襲を伴う臨床薬理的な
検査・測定</t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</si>
  <si>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</si>
  <si>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</si>
  <si>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</si>
  <si>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</si>
  <si>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</si>
  <si>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</si>
  <si>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</si>
  <si>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</si>
  <si>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</si>
  <si>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</si>
  <si>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</si>
  <si>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</si>
  <si>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</si>
  <si>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</si>
  <si>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</si>
  <si>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</si>
  <si>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</si>
  <si>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</si>
  <si>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</si>
  <si>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</si>
  <si>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</si>
  <si>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</si>
  <si>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</si>
  <si>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</si>
  <si>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</si>
  <si>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</si>
  <si>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</si>
  <si>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</si>
  <si>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</si>
  <si>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</si>
  <si>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</si>
  <si>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</si>
  <si>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</si>
  <si>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</si>
  <si>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</si>
  <si>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</si>
  <si>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</si>
  <si>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</si>
  <si>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</si>
  <si>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</si>
  <si>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</si>
  <si>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r>
      <t>臨床試験費用に関する覚書_別表１（201710）Ver.</t>
    </r>
    <r>
      <rPr>
        <sz val="11"/>
        <color theme="1"/>
        <rFont val="メイリオ"/>
        <family val="3"/>
        <charset val="128"/>
      </rPr>
      <t>2</t>
    </r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</si>
  <si>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r>
      <t>臨床試験費用に関する覚書_別表２（201710）Ver.</t>
    </r>
    <r>
      <rPr>
        <sz val="11"/>
        <color theme="1"/>
        <rFont val="メイリオ"/>
        <family val="3"/>
        <charset val="128"/>
      </rPr>
      <t>2</t>
    </r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</si>
  <si>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</si>
  <si>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</si>
  <si>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r>
      <t>ポイント算出表（201</t>
    </r>
    <r>
      <rPr>
        <sz val="11"/>
        <color theme="1"/>
        <rFont val="メイリオ"/>
        <family val="3"/>
        <charset val="128"/>
      </rPr>
      <t>710）Ver.2</t>
    </r>
    <rPh sb="4" eb="6">
      <t>サンシュツ</t>
    </rPh>
    <rPh sb="6" eb="7">
      <t>ヒョウ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</si>
  <si>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</si>
  <si>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</si>
  <si>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✔</t>
  </si>
  <si>
    <t>□</t>
    <phoneticPr fontId="1"/>
  </si>
  <si>
    <t>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</si>
</sst>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2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8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2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5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5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4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16" fillId="0" borderId="0" xfId="0" applyFont="1" applyProtection="1">
      <alignment vertical="center"/>
      <protection hidden="1"/>
    </xf>
    <xf numFmtId="0" fontId="16" fillId="0" borderId="1" xfId="0" applyFont="1" applyBorder="1" applyAlignment="1" applyProtection="1">
      <alignment vertical="center" wrapText="1"/>
      <protection hidden="1"/>
    </xf>
    <xf numFmtId="0" fontId="16" fillId="0" borderId="0" xfId="0" applyFont="1">
      <alignment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0" xfId="0" applyFont="1" applyProtection="1">
      <alignment vertical="center"/>
      <protection hidden="1"/>
    </xf>
    <xf numFmtId="0" fontId="23" fillId="0" borderId="0" xfId="0" applyFont="1" applyFill="1">
      <alignment vertical="center"/>
    </xf>
    <xf numFmtId="0" fontId="24" fillId="0" borderId="0" xfId="0" applyFont="1" applyAlignment="1" applyProtection="1">
      <alignment horizontal="left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/>
      <protection locked="0"/>
    </xf>
    <xf numFmtId="0" fontId="23" fillId="0" borderId="0" xfId="0" applyFont="1" applyAlignment="1">
      <alignment horizontal="center" vertical="center"/>
    </xf>
    <xf numFmtId="0" fontId="27" fillId="0" borderId="0" xfId="0" applyFont="1" applyProtection="1">
      <alignment vertical="center"/>
      <protection hidden="1"/>
    </xf>
    <xf numFmtId="0" fontId="27" fillId="0" borderId="0" xfId="0" applyFont="1">
      <alignment vertical="center"/>
    </xf>
    <xf numFmtId="5" fontId="20" fillId="0" borderId="45" xfId="0" applyNumberFormat="1" applyFont="1" applyFill="1" applyBorder="1" applyAlignment="1" applyProtection="1">
      <alignment vertical="center" wrapText="1"/>
      <protection hidden="1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0" fontId="16" fillId="3" borderId="22" xfId="0" applyFont="1" applyFill="1" applyBorder="1" applyAlignment="1" applyProtection="1">
      <alignment horizontal="center" vertical="center"/>
      <protection hidden="1"/>
    </xf>
    <xf numFmtId="0" fontId="16" fillId="3" borderId="23" xfId="0" applyFont="1" applyFill="1" applyBorder="1" applyAlignment="1" applyProtection="1">
      <alignment horizontal="center" vertical="center"/>
      <protection hidden="1"/>
    </xf>
    <xf numFmtId="5" fontId="16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16" fillId="0" borderId="27" xfId="0" applyFont="1" applyFill="1" applyBorder="1" applyAlignment="1">
      <alignment horizontal="center" vertical="center" wrapText="1"/>
    </xf>
    <xf numFmtId="5" fontId="16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6" fillId="0" borderId="12" xfId="0" applyNumberFormat="1" applyFont="1" applyBorder="1" applyAlignment="1" applyProtection="1">
      <alignment horizontal="center" vertical="center"/>
      <protection locked="0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0" borderId="27" xfId="0" applyFont="1" applyFill="1" applyBorder="1" applyAlignment="1">
      <alignment horizontal="left" vertical="top" wrapText="1"/>
    </xf>
    <xf numFmtId="0" fontId="36" fillId="0" borderId="0" xfId="0" applyFont="1" applyProtection="1">
      <alignment vertical="center"/>
      <protection hidden="1"/>
    </xf>
    <xf numFmtId="0" fontId="36" fillId="0" borderId="0" xfId="0" applyFont="1">
      <alignment vertical="center"/>
    </xf>
    <xf numFmtId="0" fontId="38" fillId="0" borderId="0" xfId="0" applyFont="1" applyBorder="1" applyAlignment="1" applyProtection="1">
      <alignment horizontal="center" vertical="center"/>
      <protection hidden="1"/>
    </xf>
    <xf numFmtId="0" fontId="36" fillId="0" borderId="0" xfId="0" applyFont="1" applyBorder="1" applyAlignment="1" applyProtection="1">
      <alignment horizontal="center" vertical="center"/>
      <protection hidden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Alignment="1" applyProtection="1">
      <alignment vertical="center" wrapText="1"/>
      <protection hidden="1"/>
    </xf>
    <xf numFmtId="0" fontId="42" fillId="0" borderId="0" xfId="0" applyFont="1" applyProtection="1">
      <alignment vertical="center"/>
      <protection hidden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 applyProtection="1">
      <alignment horizontal="left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5" fillId="0" borderId="0" xfId="0" applyFont="1" applyFill="1" applyAlignment="1" applyProtection="1">
      <alignment horizontal="left" vertical="top"/>
      <protection locked="0"/>
    </xf>
    <xf numFmtId="0" fontId="47" fillId="0" borderId="0" xfId="0" applyFont="1">
      <alignment vertical="center"/>
    </xf>
    <xf numFmtId="0" fontId="55" fillId="0" borderId="0" xfId="0" applyFont="1" applyProtection="1">
      <alignment vertical="center"/>
      <protection hidden="1"/>
    </xf>
    <xf numFmtId="0" fontId="55" fillId="0" borderId="0" xfId="0" applyFont="1">
      <alignment vertical="center"/>
    </xf>
    <xf numFmtId="0" fontId="57" fillId="0" borderId="0" xfId="0" applyFont="1" applyBorder="1" applyAlignment="1" applyProtection="1">
      <alignment horizontal="center" vertical="center"/>
      <protection hidden="1"/>
    </xf>
    <xf numFmtId="0" fontId="55" fillId="0" borderId="0" xfId="0" applyFont="1" applyBorder="1" applyAlignment="1" applyProtection="1">
      <alignment horizontal="center" vertical="center"/>
      <protection hidden="1"/>
    </xf>
    <xf numFmtId="0" fontId="59" fillId="0" borderId="0" xfId="0" applyFont="1" applyFill="1" applyAlignment="1" applyProtection="1">
      <alignment horizontal="center" vertical="center" wrapText="1"/>
      <protection hidden="1"/>
    </xf>
    <xf numFmtId="0" fontId="59" fillId="0" borderId="0" xfId="0" applyFont="1" applyFill="1" applyAlignment="1" applyProtection="1">
      <alignment horizontal="center" vertical="center" wrapText="1"/>
    </xf>
    <xf numFmtId="0" fontId="62" fillId="3" borderId="15" xfId="0" applyFont="1" applyFill="1" applyBorder="1" applyAlignment="1" applyProtection="1">
      <alignment horizontal="center" vertical="center" wrapText="1"/>
      <protection hidden="1"/>
    </xf>
    <xf numFmtId="0" fontId="62" fillId="3" borderId="17" xfId="0" applyFont="1" applyFill="1" applyBorder="1" applyAlignment="1" applyProtection="1">
      <alignment horizontal="left" vertical="center" wrapText="1"/>
      <protection hidden="1"/>
    </xf>
    <xf numFmtId="0" fontId="55" fillId="3" borderId="29" xfId="0" applyFont="1" applyFill="1" applyBorder="1" applyProtection="1">
      <alignment vertical="center"/>
      <protection hidden="1"/>
    </xf>
    <xf numFmtId="0" fontId="55" fillId="3" borderId="0" xfId="0" applyFont="1" applyFill="1" applyBorder="1" applyProtection="1">
      <alignment vertical="center"/>
      <protection hidden="1"/>
    </xf>
    <xf numFmtId="0" fontId="55" fillId="3" borderId="30" xfId="0" applyFont="1" applyFill="1" applyBorder="1" applyProtection="1">
      <alignment vertical="center"/>
      <protection hidden="1"/>
    </xf>
    <xf numFmtId="0" fontId="55" fillId="0" borderId="27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68" fillId="0" borderId="5" xfId="0" applyFont="1" applyBorder="1" applyAlignment="1" applyProtection="1">
      <alignment vertical="top" wrapText="1"/>
      <protection hidden="1"/>
    </xf>
    <xf numFmtId="0" fontId="55" fillId="0" borderId="0" xfId="0" applyFont="1" applyBorder="1">
      <alignment vertical="center"/>
    </xf>
    <xf numFmtId="0" fontId="55" fillId="0" borderId="5" xfId="0" applyFont="1" applyBorder="1" applyAlignment="1">
      <alignment horizontal="center" vertical="center"/>
    </xf>
    <xf numFmtId="0" fontId="68" fillId="0" borderId="0" xfId="0" applyFont="1" applyBorder="1" applyAlignment="1" applyProtection="1">
      <alignment vertical="top" wrapText="1"/>
      <protection hidden="1"/>
    </xf>
    <xf numFmtId="0" fontId="55" fillId="0" borderId="0" xfId="0" applyFont="1" applyBorder="1" applyAlignment="1" applyProtection="1">
      <alignment horizontal="left" vertical="top"/>
      <protection hidden="1"/>
    </xf>
    <xf numFmtId="0" fontId="60" fillId="0" borderId="0" xfId="0" applyFont="1" applyBorder="1" applyAlignment="1" applyProtection="1">
      <alignment horizontal="left" vertical="top"/>
      <protection hidden="1"/>
    </xf>
    <xf numFmtId="0" fontId="55" fillId="0" borderId="0" xfId="0" applyFont="1" applyBorder="1" applyProtection="1">
      <alignment vertical="center"/>
      <protection hidden="1"/>
    </xf>
    <xf numFmtId="0" fontId="57" fillId="0" borderId="0" xfId="0" applyFont="1" applyBorder="1" applyAlignment="1">
      <alignment horizontal="left" vertical="center"/>
    </xf>
    <xf numFmtId="0" fontId="69" fillId="0" borderId="0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top"/>
    </xf>
    <xf numFmtId="0" fontId="55" fillId="0" borderId="1" xfId="0" applyFont="1" applyBorder="1">
      <alignment vertical="center"/>
    </xf>
    <xf numFmtId="0" fontId="55" fillId="3" borderId="33" xfId="0" applyFont="1" applyFill="1" applyBorder="1" applyProtection="1">
      <alignment vertical="center"/>
      <protection hidden="1"/>
    </xf>
    <xf numFmtId="0" fontId="55" fillId="3" borderId="1" xfId="0" applyFont="1" applyFill="1" applyBorder="1" applyProtection="1">
      <alignment vertical="center"/>
      <protection hidden="1"/>
    </xf>
    <xf numFmtId="0" fontId="55" fillId="3" borderId="34" xfId="0" applyFont="1" applyFill="1" applyBorder="1" applyProtection="1">
      <alignment vertical="center"/>
      <protection hidden="1"/>
    </xf>
    <xf numFmtId="0" fontId="55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20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5" fillId="0" borderId="34" xfId="0" applyFont="1" applyBorder="1">
      <alignment vertical="center"/>
    </xf>
    <xf numFmtId="0" fontId="20" fillId="0" borderId="33" xfId="0" applyFont="1" applyBorder="1" applyProtection="1">
      <alignment vertical="center"/>
      <protection locked="0"/>
    </xf>
    <xf numFmtId="0" fontId="56" fillId="3" borderId="15" xfId="0" applyFont="1" applyFill="1" applyBorder="1" applyAlignment="1" applyProtection="1">
      <alignment horizontal="center" vertical="center" wrapText="1"/>
      <protection locked="0"/>
    </xf>
    <xf numFmtId="0" fontId="55" fillId="0" borderId="8" xfId="0" applyFont="1" applyBorder="1" applyAlignment="1" applyProtection="1">
      <alignment horizontal="center" vertical="center" wrapText="1"/>
      <protection hidden="1"/>
    </xf>
    <xf numFmtId="0" fontId="55" fillId="0" borderId="23" xfId="0" applyFont="1" applyBorder="1" applyAlignment="1" applyProtection="1">
      <alignment horizontal="center" vertical="center" wrapText="1"/>
      <protection hidden="1"/>
    </xf>
    <xf numFmtId="0" fontId="58" fillId="0" borderId="8" xfId="0" applyFont="1" applyBorder="1" applyAlignment="1" applyProtection="1">
      <alignment vertical="center"/>
      <protection hidden="1"/>
    </xf>
    <xf numFmtId="0" fontId="55" fillId="0" borderId="23" xfId="0" applyFont="1" applyBorder="1" applyAlignment="1" applyProtection="1">
      <alignment vertical="center"/>
      <protection hidden="1"/>
    </xf>
    <xf numFmtId="0" fontId="55" fillId="0" borderId="8" xfId="0" applyFont="1" applyBorder="1" applyAlignment="1" applyProtection="1">
      <alignment horizontal="left" vertical="center" wrapText="1"/>
      <protection hidden="1"/>
    </xf>
    <xf numFmtId="0" fontId="55" fillId="0" borderId="13" xfId="0" applyFont="1" applyBorder="1" applyAlignment="1" applyProtection="1">
      <alignment horizontal="left" vertical="center" wrapText="1"/>
      <protection hidden="1"/>
    </xf>
    <xf numFmtId="0" fontId="55" fillId="0" borderId="23" xfId="0" applyFont="1" applyBorder="1" applyAlignment="1" applyProtection="1">
      <alignment horizontal="left" vertical="center" wrapText="1"/>
      <protection hidden="1"/>
    </xf>
    <xf numFmtId="0" fontId="55" fillId="0" borderId="26" xfId="0" applyFont="1" applyBorder="1" applyAlignment="1" applyProtection="1">
      <alignment horizontal="left" vertical="center" wrapText="1"/>
      <protection hidden="1"/>
    </xf>
    <xf numFmtId="0" fontId="59" fillId="0" borderId="0" xfId="0" applyFont="1" applyFill="1" applyAlignment="1" applyProtection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60" fillId="0" borderId="18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horizontal="center" vertical="center" wrapText="1"/>
      <protection hidden="1"/>
    </xf>
    <xf numFmtId="0" fontId="55" fillId="0" borderId="19" xfId="0" applyFont="1" applyBorder="1" applyAlignment="1" applyProtection="1">
      <alignment horizontal="center" vertical="center" wrapText="1"/>
      <protection hidden="1"/>
    </xf>
    <xf numFmtId="0" fontId="55" fillId="0" borderId="20" xfId="0" applyFont="1" applyBorder="1" applyAlignment="1" applyProtection="1">
      <alignment horizontal="center" vertical="center" wrapText="1"/>
      <protection hidden="1"/>
    </xf>
    <xf numFmtId="0" fontId="55" fillId="0" borderId="10" xfId="0" applyFont="1" applyBorder="1" applyAlignment="1" applyProtection="1">
      <alignment horizontal="center" vertical="center" wrapText="1"/>
      <protection hidden="1"/>
    </xf>
    <xf numFmtId="0" fontId="55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Protection="1">
      <alignment vertical="center"/>
      <protection locked="0"/>
    </xf>
    <xf numFmtId="0" fontId="55" fillId="0" borderId="19" xfId="0" applyFont="1" applyBorder="1" applyProtection="1">
      <alignment vertical="center"/>
      <protection locked="0"/>
    </xf>
    <xf numFmtId="0" fontId="55" fillId="0" borderId="9" xfId="0" applyFont="1" applyBorder="1" applyProtection="1">
      <alignment vertical="center"/>
      <protection locked="0"/>
    </xf>
    <xf numFmtId="0" fontId="55" fillId="0" borderId="10" xfId="0" applyFont="1" applyBorder="1" applyProtection="1">
      <alignment vertical="center"/>
      <protection locked="0"/>
    </xf>
    <xf numFmtId="0" fontId="55" fillId="0" borderId="21" xfId="0" applyFont="1" applyBorder="1" applyProtection="1">
      <alignment vertical="center"/>
      <protection locked="0"/>
    </xf>
    <xf numFmtId="0" fontId="55" fillId="0" borderId="4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vertical="center"/>
      <protection hidden="1"/>
    </xf>
    <xf numFmtId="0" fontId="55" fillId="0" borderId="9" xfId="0" applyFont="1" applyBorder="1" applyAlignment="1" applyProtection="1">
      <alignment vertical="center"/>
      <protection hidden="1"/>
    </xf>
    <xf numFmtId="0" fontId="55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5" fillId="0" borderId="5" xfId="0" applyFont="1" applyBorder="1" applyAlignment="1" applyProtection="1">
      <alignment horizontal="center" vertical="center"/>
      <protection locked="0"/>
    </xf>
    <xf numFmtId="0" fontId="55" fillId="0" borderId="6" xfId="0" applyFont="1" applyBorder="1" applyAlignment="1" applyProtection="1">
      <alignment horizontal="center" vertical="center"/>
      <protection locked="0"/>
    </xf>
    <xf numFmtId="0" fontId="55" fillId="0" borderId="9" xfId="0" applyFont="1" applyBorder="1" applyAlignment="1" applyProtection="1">
      <alignment horizontal="center" vertical="center"/>
      <protection locked="0"/>
    </xf>
    <xf numFmtId="0" fontId="55" fillId="0" borderId="10" xfId="0" applyFont="1" applyBorder="1" applyAlignment="1" applyProtection="1">
      <alignment horizontal="center" vertical="center"/>
      <protection locked="0"/>
    </xf>
    <xf numFmtId="0" fontId="55" fillId="0" borderId="11" xfId="0" applyFont="1" applyBorder="1" applyAlignment="1" applyProtection="1">
      <alignment horizontal="center" vertical="center"/>
      <protection locked="0"/>
    </xf>
    <xf numFmtId="0" fontId="55" fillId="0" borderId="22" xfId="0" applyFont="1" applyBorder="1" applyAlignment="1" applyProtection="1">
      <alignment horizontal="center" vertical="center" wrapText="1"/>
      <protection hidden="1"/>
    </xf>
    <xf numFmtId="0" fontId="55" fillId="0" borderId="24" xfId="0" applyFont="1" applyBorder="1" applyAlignment="1" applyProtection="1">
      <alignment horizontal="center" vertical="center" wrapText="1"/>
      <protection hidden="1"/>
    </xf>
    <xf numFmtId="0" fontId="55" fillId="0" borderId="27" xfId="0" applyFont="1" applyBorder="1" applyAlignment="1" applyProtection="1">
      <alignment horizontal="center" vertical="center" wrapText="1"/>
      <protection hidden="1"/>
    </xf>
    <xf numFmtId="0" fontId="55" fillId="0" borderId="0" xfId="0" applyFont="1" applyBorder="1" applyAlignment="1" applyProtection="1">
      <alignment horizontal="center" vertical="center" wrapText="1"/>
      <protection hidden="1"/>
    </xf>
    <xf numFmtId="0" fontId="55" fillId="0" borderId="28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hidden="1"/>
    </xf>
    <xf numFmtId="0" fontId="55" fillId="0" borderId="15" xfId="0" applyFont="1" applyBorder="1" applyAlignment="1" applyProtection="1">
      <alignment horizontal="center" vertical="center" wrapText="1"/>
      <protection hidden="1"/>
    </xf>
    <xf numFmtId="0" fontId="55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60" fillId="0" borderId="15" xfId="0" applyFont="1" applyBorder="1" applyAlignment="1" applyProtection="1">
      <alignment horizontal="left" vertical="center" wrapText="1"/>
      <protection hidden="1"/>
    </xf>
    <xf numFmtId="0" fontId="61" fillId="3" borderId="16" xfId="0" applyFont="1" applyFill="1" applyBorder="1" applyAlignment="1" applyProtection="1">
      <alignment horizontal="center" vertical="center" wrapText="1"/>
      <protection hidden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55" fillId="0" borderId="1" xfId="0" applyFont="1" applyBorder="1" applyAlignment="1" applyProtection="1">
      <alignment horizontal="center" vertical="center"/>
      <protection hidden="1"/>
    </xf>
    <xf numFmtId="176" fontId="56" fillId="0" borderId="1" xfId="0" applyNumberFormat="1" applyFont="1" applyBorder="1" applyAlignment="1" applyProtection="1">
      <alignment horizontal="center" vertical="center"/>
      <protection locked="0"/>
    </xf>
    <xf numFmtId="0" fontId="55" fillId="0" borderId="2" xfId="0" applyFont="1" applyBorder="1" applyAlignment="1" applyProtection="1">
      <alignment horizontal="center" vertical="center" wrapText="1"/>
      <protection hidden="1"/>
    </xf>
    <xf numFmtId="0" fontId="55" fillId="0" borderId="3" xfId="0" applyFont="1" applyBorder="1" applyAlignment="1" applyProtection="1">
      <alignment horizontal="center" vertical="center" wrapText="1"/>
      <protection hidden="1"/>
    </xf>
    <xf numFmtId="0" fontId="55" fillId="0" borderId="7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5" fillId="0" borderId="5" xfId="0" applyFont="1" applyFill="1" applyBorder="1" applyAlignment="1" applyProtection="1">
      <alignment horizontal="center" vertical="center"/>
      <protection locked="0"/>
    </xf>
    <xf numFmtId="0" fontId="55" fillId="0" borderId="6" xfId="0" applyFont="1" applyFill="1" applyBorder="1" applyAlignment="1" applyProtection="1">
      <alignment horizontal="center" vertical="center"/>
      <protection locked="0"/>
    </xf>
    <xf numFmtId="0" fontId="55" fillId="0" borderId="9" xfId="0" applyFont="1" applyFill="1" applyBorder="1" applyAlignment="1" applyProtection="1">
      <alignment horizontal="center" vertical="center"/>
      <protection locked="0"/>
    </xf>
    <xf numFmtId="0" fontId="55" fillId="0" borderId="10" xfId="0" applyFont="1" applyFill="1" applyBorder="1" applyAlignment="1" applyProtection="1">
      <alignment horizontal="center" vertical="center"/>
      <protection locked="0"/>
    </xf>
    <xf numFmtId="0" fontId="55" fillId="0" borderId="11" xfId="0" applyFont="1" applyFill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55" fillId="0" borderId="12" xfId="0" applyFont="1" applyBorder="1" applyAlignment="1" applyProtection="1">
      <alignment vertical="center"/>
      <protection locked="0"/>
    </xf>
    <xf numFmtId="0" fontId="55" fillId="0" borderId="8" xfId="0" applyFont="1" applyBorder="1" applyAlignment="1" applyProtection="1">
      <alignment vertical="center"/>
      <protection hidden="1"/>
    </xf>
    <xf numFmtId="0" fontId="55" fillId="0" borderId="25" xfId="0" applyFont="1" applyBorder="1" applyAlignment="1" applyProtection="1">
      <alignment vertical="center"/>
      <protection locked="0"/>
    </xf>
    <xf numFmtId="0" fontId="55" fillId="2" borderId="22" xfId="0" applyFont="1" applyFill="1" applyBorder="1" applyAlignment="1" applyProtection="1">
      <alignment horizontal="center" vertical="center" wrapText="1"/>
      <protection hidden="1"/>
    </xf>
    <xf numFmtId="0" fontId="55" fillId="2" borderId="23" xfId="0" applyFont="1" applyFill="1" applyBorder="1" applyAlignment="1" applyProtection="1">
      <alignment horizontal="center" vertical="center" wrapText="1"/>
      <protection hidden="1"/>
    </xf>
    <xf numFmtId="0" fontId="55" fillId="2" borderId="27" xfId="0" applyFont="1" applyFill="1" applyBorder="1" applyAlignment="1" applyProtection="1">
      <alignment horizontal="center" vertical="center" wrapText="1"/>
      <protection hidden="1"/>
    </xf>
    <xf numFmtId="0" fontId="55" fillId="2" borderId="0" xfId="0" applyFont="1" applyFill="1" applyBorder="1" applyAlignment="1" applyProtection="1">
      <alignment horizontal="center" vertical="center" wrapText="1"/>
      <protection hidden="1"/>
    </xf>
    <xf numFmtId="0" fontId="55" fillId="2" borderId="31" xfId="0" applyFont="1" applyFill="1" applyBorder="1" applyAlignment="1" applyProtection="1">
      <alignment horizontal="center" vertical="center" wrapText="1"/>
      <protection hidden="1"/>
    </xf>
    <xf numFmtId="0" fontId="55" fillId="2" borderId="1" xfId="0" applyFont="1" applyFill="1" applyBorder="1" applyAlignment="1" applyProtection="1">
      <alignment horizontal="center" vertical="center" wrapText="1"/>
      <protection hidden="1"/>
    </xf>
    <xf numFmtId="0" fontId="55" fillId="0" borderId="166" xfId="0" applyFont="1" applyBorder="1" applyAlignment="1" applyProtection="1">
      <alignment horizontal="center" vertical="center" wrapText="1"/>
      <protection hidden="1"/>
    </xf>
    <xf numFmtId="0" fontId="55" fillId="0" borderId="167" xfId="0" applyFont="1" applyBorder="1" applyAlignment="1" applyProtection="1">
      <alignment horizontal="center" vertical="center" wrapText="1"/>
      <protection hidden="1"/>
    </xf>
    <xf numFmtId="0" fontId="55" fillId="0" borderId="6" xfId="0" applyFont="1" applyBorder="1" applyAlignment="1" applyProtection="1">
      <alignment horizontal="center" vertical="center" wrapText="1"/>
      <protection hidden="1"/>
    </xf>
    <xf numFmtId="0" fontId="55" fillId="0" borderId="29" xfId="0" applyFont="1" applyBorder="1" applyAlignment="1" applyProtection="1">
      <alignment horizontal="center" vertical="center" wrapText="1"/>
      <protection hidden="1"/>
    </xf>
    <xf numFmtId="0" fontId="55" fillId="0" borderId="30" xfId="0" applyFont="1" applyBorder="1" applyAlignment="1" applyProtection="1">
      <alignment horizontal="center" vertical="center" wrapText="1"/>
      <protection hidden="1"/>
    </xf>
    <xf numFmtId="0" fontId="55" fillId="0" borderId="80" xfId="0" applyFont="1" applyBorder="1" applyAlignment="1" applyProtection="1">
      <alignment horizontal="center" vertical="center" wrapText="1"/>
      <protection hidden="1"/>
    </xf>
    <xf numFmtId="0" fontId="55" fillId="0" borderId="168" xfId="0" applyFont="1" applyBorder="1" applyAlignment="1" applyProtection="1">
      <alignment horizontal="center" vertical="center" wrapText="1"/>
      <protection hidden="1"/>
    </xf>
    <xf numFmtId="0" fontId="55" fillId="0" borderId="25" xfId="0" applyFont="1" applyBorder="1" applyAlignment="1" applyProtection="1">
      <alignment horizontal="center" vertical="center" wrapText="1"/>
      <protection hidden="1"/>
    </xf>
    <xf numFmtId="0" fontId="57" fillId="0" borderId="29" xfId="0" applyFont="1" applyBorder="1" applyAlignment="1" applyProtection="1">
      <alignment horizontal="center" vertical="center" wrapText="1"/>
      <protection hidden="1"/>
    </xf>
    <xf numFmtId="0" fontId="57" fillId="0" borderId="0" xfId="0" applyFont="1" applyBorder="1" applyAlignment="1" applyProtection="1">
      <alignment horizontal="center" vertical="center" wrapText="1"/>
      <protection hidden="1"/>
    </xf>
    <xf numFmtId="0" fontId="57" fillId="0" borderId="80" xfId="0" applyFont="1" applyBorder="1" applyAlignment="1" applyProtection="1">
      <alignment horizontal="center" vertical="center" wrapText="1"/>
      <protection hidden="1"/>
    </xf>
    <xf numFmtId="0" fontId="57" fillId="0" borderId="166" xfId="0" applyFont="1" applyBorder="1" applyAlignment="1" applyProtection="1">
      <alignment horizontal="center" vertical="center" wrapText="1"/>
      <protection hidden="1"/>
    </xf>
    <xf numFmtId="0" fontId="55" fillId="0" borderId="28" xfId="0" applyFont="1" applyBorder="1" applyAlignment="1" applyProtection="1">
      <alignment horizontal="center" vertical="center"/>
      <protection hidden="1"/>
    </xf>
    <xf numFmtId="0" fontId="55" fillId="0" borderId="167" xfId="0" applyFont="1" applyBorder="1" applyAlignment="1" applyProtection="1">
      <alignment horizontal="center" vertical="center"/>
      <protection hidden="1"/>
    </xf>
    <xf numFmtId="0" fontId="55" fillId="0" borderId="169" xfId="0" applyFont="1" applyBorder="1" applyAlignment="1">
      <alignment horizontal="center" vertical="center"/>
    </xf>
    <xf numFmtId="0" fontId="55" fillId="0" borderId="170" xfId="0" applyFont="1" applyBorder="1" applyAlignment="1">
      <alignment horizontal="center" vertical="center"/>
    </xf>
    <xf numFmtId="0" fontId="55" fillId="0" borderId="172" xfId="0" applyFont="1" applyBorder="1" applyAlignment="1">
      <alignment horizontal="center" vertical="center"/>
    </xf>
    <xf numFmtId="0" fontId="55" fillId="0" borderId="134" xfId="0" applyFont="1" applyBorder="1" applyAlignment="1">
      <alignment horizontal="center" vertical="center"/>
    </xf>
    <xf numFmtId="0" fontId="55" fillId="0" borderId="105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/>
    </xf>
    <xf numFmtId="0" fontId="55" fillId="0" borderId="171" xfId="0" applyFont="1" applyBorder="1" applyAlignment="1" applyProtection="1">
      <alignment horizontal="center" wrapText="1"/>
      <protection hidden="1"/>
    </xf>
    <xf numFmtId="0" fontId="55" fillId="0" borderId="69" xfId="0" applyFont="1" applyBorder="1" applyAlignment="1" applyProtection="1">
      <alignment horizontal="center" wrapText="1"/>
      <protection hidden="1"/>
    </xf>
    <xf numFmtId="0" fontId="55" fillId="0" borderId="171" xfId="0" applyFont="1" applyBorder="1" applyAlignment="1" applyProtection="1">
      <alignment horizontal="center"/>
      <protection hidden="1"/>
    </xf>
    <xf numFmtId="0" fontId="55" fillId="0" borderId="69" xfId="0" applyFont="1" applyBorder="1" applyAlignment="1" applyProtection="1">
      <alignment horizontal="center"/>
      <protection hidden="1"/>
    </xf>
    <xf numFmtId="0" fontId="55" fillId="0" borderId="18" xfId="0" applyFont="1" applyBorder="1" applyAlignment="1" applyProtection="1">
      <alignment horizontal="center" vertical="center" wrapText="1"/>
      <protection hidden="1"/>
    </xf>
    <xf numFmtId="0" fontId="55" fillId="0" borderId="165" xfId="0" applyFont="1" applyBorder="1" applyAlignment="1" applyProtection="1">
      <alignment horizontal="center" vertical="center" wrapText="1"/>
      <protection hidden="1"/>
    </xf>
    <xf numFmtId="0" fontId="57" fillId="0" borderId="4" xfId="0" applyFont="1" applyBorder="1" applyAlignment="1" applyProtection="1">
      <alignment horizontal="center" vertical="center" wrapText="1"/>
      <protection hidden="1"/>
    </xf>
    <xf numFmtId="0" fontId="57" fillId="0" borderId="5" xfId="0" applyFont="1" applyBorder="1" applyAlignment="1" applyProtection="1">
      <alignment horizontal="center" vertical="center" wrapText="1"/>
      <protection hidden="1"/>
    </xf>
    <xf numFmtId="0" fontId="55" fillId="0" borderId="163" xfId="0" applyFont="1" applyBorder="1" applyAlignment="1" applyProtection="1">
      <alignment horizontal="center" vertical="center" wrapText="1"/>
      <protection hidden="1"/>
    </xf>
    <xf numFmtId="0" fontId="55" fillId="0" borderId="164" xfId="0" applyFont="1" applyBorder="1" applyAlignment="1" applyProtection="1">
      <alignment horizontal="center" vertical="center" wrapText="1"/>
      <protection hidden="1"/>
    </xf>
    <xf numFmtId="0" fontId="55" fillId="0" borderId="171" xfId="0" applyFont="1" applyBorder="1" applyAlignment="1" applyProtection="1">
      <alignment horizontal="center" vertical="center"/>
      <protection hidden="1"/>
    </xf>
    <xf numFmtId="0" fontId="55" fillId="0" borderId="69" xfId="0" applyFont="1" applyBorder="1" applyAlignment="1" applyProtection="1">
      <alignment horizontal="center" vertical="center"/>
      <protection hidden="1"/>
    </xf>
    <xf numFmtId="0" fontId="55" fillId="0" borderId="45" xfId="0" applyFont="1" applyBorder="1" applyAlignment="1" applyProtection="1">
      <alignment horizontal="center" vertical="center"/>
      <protection hidden="1"/>
    </xf>
    <xf numFmtId="0" fontId="55" fillId="0" borderId="44" xfId="0" applyFont="1" applyBorder="1" applyAlignment="1" applyProtection="1">
      <alignment horizontal="center" vertical="center"/>
      <protection hidden="1"/>
    </xf>
    <xf numFmtId="0" fontId="55" fillId="0" borderId="29" xfId="0" applyFont="1" applyBorder="1" applyAlignment="1" applyProtection="1">
      <alignment horizontal="center" vertical="center"/>
      <protection hidden="1"/>
    </xf>
    <xf numFmtId="0" fontId="55" fillId="0" borderId="9" xfId="0" applyFont="1" applyBorder="1" applyAlignment="1" applyProtection="1">
      <alignment horizontal="center" vertical="center"/>
      <protection hidden="1"/>
    </xf>
    <xf numFmtId="0" fontId="55" fillId="0" borderId="21" xfId="0" applyFont="1" applyBorder="1" applyAlignment="1" applyProtection="1">
      <alignment horizontal="center" vertical="center"/>
      <protection hidden="1"/>
    </xf>
    <xf numFmtId="0" fontId="63" fillId="0" borderId="69" xfId="0" applyFont="1" applyBorder="1" applyAlignment="1" applyProtection="1">
      <alignment horizontal="center" vertical="center" shrinkToFit="1"/>
      <protection hidden="1"/>
    </xf>
    <xf numFmtId="0" fontId="55" fillId="0" borderId="66" xfId="0" applyFont="1" applyBorder="1" applyAlignment="1" applyProtection="1">
      <alignment horizontal="center" vertical="center"/>
      <protection locked="0"/>
    </xf>
    <xf numFmtId="0" fontId="0" fillId="0" borderId="66" xfId="0" applyFont="1" applyBorder="1" applyAlignment="1" applyProtection="1">
      <alignment horizontal="center" vertical="center"/>
      <protection locked="0"/>
    </xf>
    <xf numFmtId="0" fontId="55" fillId="0" borderId="66" xfId="0" applyFont="1" applyBorder="1" applyAlignment="1" applyProtection="1">
      <alignment horizontal="center" vertical="center"/>
      <protection hidden="1"/>
    </xf>
    <xf numFmtId="0" fontId="55" fillId="0" borderId="25" xfId="0" applyFont="1" applyBorder="1" applyAlignment="1" applyProtection="1">
      <alignment horizontal="center" vertical="center"/>
      <protection hidden="1"/>
    </xf>
    <xf numFmtId="0" fontId="55" fillId="0" borderId="24" xfId="0" applyFont="1" applyBorder="1" applyAlignment="1" applyProtection="1">
      <alignment horizontal="center" vertical="center"/>
      <protection hidden="1"/>
    </xf>
    <xf numFmtId="0" fontId="64" fillId="0" borderId="69" xfId="0" applyFont="1" applyBorder="1" applyAlignment="1" applyProtection="1">
      <alignment horizontal="center" vertical="center" shrinkToFit="1"/>
      <protection hidden="1"/>
    </xf>
    <xf numFmtId="0" fontId="57" fillId="0" borderId="63" xfId="0" applyFont="1" applyBorder="1" applyAlignment="1" applyProtection="1">
      <alignment horizontal="center" wrapText="1"/>
      <protection hidden="1"/>
    </xf>
    <xf numFmtId="0" fontId="57" fillId="0" borderId="69" xfId="0" applyFont="1" applyBorder="1" applyAlignment="1" applyProtection="1">
      <alignment horizontal="center" wrapText="1"/>
      <protection hidden="1"/>
    </xf>
    <xf numFmtId="0" fontId="65" fillId="0" borderId="63" xfId="0" applyFont="1" applyBorder="1" applyAlignment="1" applyProtection="1">
      <alignment horizontal="center" wrapText="1"/>
      <protection hidden="1"/>
    </xf>
    <xf numFmtId="0" fontId="65" fillId="0" borderId="69" xfId="0" applyFont="1" applyBorder="1" applyAlignment="1" applyProtection="1">
      <alignment horizontal="center" wrapText="1"/>
      <protection hidden="1"/>
    </xf>
    <xf numFmtId="0" fontId="65" fillId="0" borderId="63" xfId="0" applyFont="1" applyBorder="1" applyAlignment="1" applyProtection="1">
      <alignment horizontal="center"/>
      <protection hidden="1"/>
    </xf>
    <xf numFmtId="0" fontId="65" fillId="0" borderId="69" xfId="0" applyFont="1" applyBorder="1" applyAlignment="1" applyProtection="1">
      <alignment horizontal="center"/>
      <protection hidden="1"/>
    </xf>
    <xf numFmtId="0" fontId="55" fillId="0" borderId="63" xfId="0" applyFont="1" applyBorder="1" applyAlignment="1" applyProtection="1">
      <alignment horizontal="center" vertical="center"/>
      <protection hidden="1"/>
    </xf>
    <xf numFmtId="0" fontId="65" fillId="0" borderId="63" xfId="0" applyFont="1" applyBorder="1" applyAlignment="1" applyProtection="1">
      <alignment horizontal="left" wrapText="1"/>
      <protection hidden="1"/>
    </xf>
    <xf numFmtId="0" fontId="65" fillId="0" borderId="69" xfId="0" applyFont="1" applyBorder="1" applyAlignment="1" applyProtection="1">
      <alignment horizontal="left" wrapText="1"/>
      <protection hidden="1"/>
    </xf>
    <xf numFmtId="0" fontId="60" fillId="3" borderId="29" xfId="0" applyFont="1" applyFill="1" applyBorder="1" applyAlignment="1" applyProtection="1">
      <alignment horizontal="left" vertical="top" wrapText="1"/>
      <protection hidden="1"/>
    </xf>
    <xf numFmtId="0" fontId="60" fillId="3" borderId="0" xfId="0" applyFont="1" applyFill="1" applyBorder="1" applyAlignment="1" applyProtection="1">
      <alignment horizontal="left" vertical="top" wrapText="1"/>
      <protection hidden="1"/>
    </xf>
    <xf numFmtId="0" fontId="60" fillId="3" borderId="30" xfId="0" applyFont="1" applyFill="1" applyBorder="1" applyAlignment="1" applyProtection="1">
      <alignment horizontal="left" vertical="top" wrapText="1"/>
      <protection hidden="1"/>
    </xf>
    <xf numFmtId="0" fontId="55" fillId="0" borderId="63" xfId="0" applyFont="1" applyBorder="1" applyAlignment="1" applyProtection="1">
      <alignment horizontal="center" wrapText="1"/>
      <protection hidden="1"/>
    </xf>
    <xf numFmtId="0" fontId="55" fillId="0" borderId="63" xfId="0" applyFont="1" applyBorder="1" applyAlignment="1" applyProtection="1">
      <alignment horizontal="center"/>
      <protection hidden="1"/>
    </xf>
    <xf numFmtId="0" fontId="55" fillId="0" borderId="7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55" fillId="0" borderId="92" xfId="0" applyFont="1" applyBorder="1" applyAlignment="1">
      <alignment horizontal="center" vertical="center"/>
    </xf>
    <xf numFmtId="0" fontId="55" fillId="0" borderId="23" xfId="0" applyFont="1" applyBorder="1" applyAlignment="1" applyProtection="1">
      <alignment horizontal="center" vertical="center"/>
      <protection hidden="1"/>
    </xf>
    <xf numFmtId="0" fontId="55" fillId="0" borderId="0" xfId="0" applyFont="1" applyBorder="1" applyAlignment="1" applyProtection="1">
      <alignment horizontal="center" vertical="center"/>
      <protection hidden="1"/>
    </xf>
    <xf numFmtId="0" fontId="55" fillId="0" borderId="10" xfId="0" applyFont="1" applyBorder="1" applyAlignment="1" applyProtection="1">
      <alignment horizontal="center" vertical="center"/>
      <protection hidden="1"/>
    </xf>
    <xf numFmtId="0" fontId="66" fillId="3" borderId="29" xfId="0" applyFont="1" applyFill="1" applyBorder="1" applyAlignment="1" applyProtection="1">
      <alignment horizontal="center" vertical="center" wrapText="1"/>
      <protection hidden="1"/>
    </xf>
    <xf numFmtId="0" fontId="66" fillId="3" borderId="0" xfId="0" applyFont="1" applyFill="1" applyBorder="1" applyAlignment="1" applyProtection="1">
      <alignment horizontal="center" vertical="center" wrapText="1"/>
      <protection hidden="1"/>
    </xf>
    <xf numFmtId="0" fontId="66" fillId="3" borderId="30" xfId="0" applyFont="1" applyFill="1" applyBorder="1" applyAlignment="1" applyProtection="1">
      <alignment horizontal="center" vertical="center" wrapText="1"/>
      <protection hidden="1"/>
    </xf>
    <xf numFmtId="0" fontId="55" fillId="3" borderId="29" xfId="0" applyFont="1" applyFill="1" applyBorder="1" applyAlignment="1" applyProtection="1">
      <alignment horizontal="center" vertical="center"/>
      <protection locked="0"/>
    </xf>
    <xf numFmtId="0" fontId="55" fillId="3" borderId="0" xfId="0" applyFont="1" applyFill="1" applyBorder="1" applyAlignment="1" applyProtection="1">
      <alignment horizontal="center" vertical="center"/>
      <protection locked="0"/>
    </xf>
    <xf numFmtId="0" fontId="55" fillId="3" borderId="30" xfId="0" applyFont="1" applyFill="1" applyBorder="1" applyAlignment="1" applyProtection="1">
      <alignment horizontal="center" vertical="center"/>
      <protection locked="0"/>
    </xf>
    <xf numFmtId="0" fontId="55" fillId="0" borderId="12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92" xfId="0" applyFont="1" applyBorder="1" applyAlignment="1">
      <alignment horizontal="center" vertical="center" wrapText="1"/>
    </xf>
    <xf numFmtId="0" fontId="67" fillId="0" borderId="63" xfId="0" applyFont="1" applyBorder="1" applyAlignment="1" applyProtection="1">
      <alignment horizontal="center" wrapText="1"/>
      <protection hidden="1"/>
    </xf>
    <xf numFmtId="0" fontId="67" fillId="0" borderId="69" xfId="0" applyFont="1" applyBorder="1" applyAlignment="1" applyProtection="1">
      <alignment horizontal="center" wrapText="1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71" fillId="3" borderId="29" xfId="0" applyFont="1" applyFill="1" applyBorder="1" applyAlignment="1" applyProtection="1">
      <alignment horizontal="left" vertical="center" wrapText="1"/>
      <protection hidden="1"/>
    </xf>
    <xf numFmtId="0" fontId="71" fillId="3" borderId="0" xfId="0" applyFont="1" applyFill="1" applyBorder="1" applyAlignment="1" applyProtection="1">
      <alignment horizontal="left" vertical="center" wrapText="1"/>
      <protection hidden="1"/>
    </xf>
    <xf numFmtId="0" fontId="71" fillId="3" borderId="30" xfId="0" applyFont="1" applyFill="1" applyBorder="1" applyAlignment="1" applyProtection="1">
      <alignment horizontal="left" vertical="center" wrapText="1"/>
      <protection hidden="1"/>
    </xf>
    <xf numFmtId="0" fontId="62" fillId="3" borderId="33" xfId="0" applyFont="1" applyFill="1" applyBorder="1" applyAlignment="1" applyProtection="1">
      <alignment horizontal="center" vertical="center" wrapText="1"/>
      <protection locked="0"/>
    </xf>
    <xf numFmtId="0" fontId="62" fillId="3" borderId="1" xfId="0" applyFont="1" applyFill="1" applyBorder="1" applyAlignment="1" applyProtection="1">
      <alignment horizontal="center" vertical="center" wrapText="1"/>
      <protection locked="0"/>
    </xf>
    <xf numFmtId="0" fontId="62" fillId="3" borderId="34" xfId="0" applyFont="1" applyFill="1" applyBorder="1" applyAlignment="1" applyProtection="1">
      <alignment horizontal="center" vertical="center" wrapText="1"/>
      <protection locked="0"/>
    </xf>
    <xf numFmtId="0" fontId="55" fillId="0" borderId="14" xfId="0" applyFont="1" applyBorder="1" applyAlignment="1">
      <alignment horizontal="center" vertical="center"/>
    </xf>
    <xf numFmtId="0" fontId="55" fillId="0" borderId="15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55" fillId="0" borderId="103" xfId="0" applyFont="1" applyBorder="1" applyAlignment="1">
      <alignment horizontal="center" vertical="center" wrapText="1"/>
    </xf>
    <xf numFmtId="0" fontId="55" fillId="0" borderId="16" xfId="0" applyFont="1" applyBorder="1" applyAlignment="1">
      <alignment horizontal="center" vertical="center"/>
    </xf>
    <xf numFmtId="0" fontId="55" fillId="0" borderId="103" xfId="0" applyFont="1" applyBorder="1" applyAlignment="1">
      <alignment horizontal="center" vertical="center"/>
    </xf>
    <xf numFmtId="0" fontId="55" fillId="0" borderId="72" xfId="0" applyFont="1" applyBorder="1" applyAlignment="1" applyProtection="1">
      <alignment horizontal="center" vertical="center"/>
      <protection locked="0"/>
    </xf>
    <xf numFmtId="0" fontId="69" fillId="0" borderId="0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69" fillId="0" borderId="28" xfId="0" applyFont="1" applyBorder="1" applyAlignment="1">
      <alignment horizontal="center" vertical="center" wrapText="1"/>
    </xf>
    <xf numFmtId="0" fontId="55" fillId="0" borderId="33" xfId="0" applyFont="1" applyBorder="1" applyAlignment="1" applyProtection="1">
      <alignment horizontal="center" vertical="center"/>
      <protection hidden="1"/>
    </xf>
    <xf numFmtId="0" fontId="55" fillId="0" borderId="32" xfId="0" applyFont="1" applyBorder="1" applyAlignment="1" applyProtection="1">
      <alignment horizontal="center" vertical="center"/>
      <protection hidden="1"/>
    </xf>
    <xf numFmtId="0" fontId="60" fillId="0" borderId="5" xfId="0" applyFont="1" applyBorder="1" applyAlignment="1" applyProtection="1">
      <alignment horizontal="left" vertical="top" wrapText="1"/>
      <protection hidden="1"/>
    </xf>
    <xf numFmtId="0" fontId="60" fillId="0" borderId="0" xfId="0" applyFont="1" applyBorder="1" applyAlignment="1" applyProtection="1">
      <alignment horizontal="left" vertical="top" wrapText="1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36" fillId="0" borderId="1" xfId="0" applyFont="1" applyBorder="1" applyAlignment="1" applyProtection="1">
      <alignment horizontal="center" vertical="center"/>
      <protection hidden="1"/>
    </xf>
    <xf numFmtId="176" fontId="37" fillId="0" borderId="1" xfId="0" applyNumberFormat="1" applyFont="1" applyBorder="1" applyAlignment="1" applyProtection="1">
      <alignment horizontal="center" vertical="center"/>
      <protection locked="0"/>
    </xf>
    <xf numFmtId="0" fontId="36" fillId="0" borderId="2" xfId="0" applyFont="1" applyBorder="1" applyAlignment="1" applyProtection="1">
      <alignment horizontal="center" vertical="center" wrapText="1"/>
      <protection hidden="1"/>
    </xf>
    <xf numFmtId="0" fontId="36" fillId="0" borderId="3" xfId="0" applyFont="1" applyBorder="1" applyAlignment="1" applyProtection="1">
      <alignment horizontal="center" vertical="center" wrapText="1"/>
      <protection hidden="1"/>
    </xf>
    <xf numFmtId="0" fontId="36" fillId="0" borderId="7" xfId="0" applyFont="1" applyBorder="1" applyAlignment="1" applyProtection="1">
      <alignment horizontal="center" vertical="center" wrapText="1"/>
      <protection hidden="1"/>
    </xf>
    <xf numFmtId="0" fontId="36" fillId="0" borderId="8" xfId="0" applyFont="1" applyBorder="1" applyAlignment="1" applyProtection="1">
      <alignment horizontal="center" vertical="center" wrapText="1"/>
      <protection hidden="1"/>
    </xf>
    <xf numFmtId="0" fontId="36" fillId="0" borderId="4" xfId="0" applyFont="1" applyFill="1" applyBorder="1" applyAlignment="1" applyProtection="1">
      <alignment horizontal="center" vertical="center"/>
      <protection hidden="1"/>
    </xf>
    <xf numFmtId="0" fontId="36" fillId="0" borderId="5" xfId="0" applyFont="1" applyFill="1" applyBorder="1" applyAlignment="1" applyProtection="1">
      <alignment horizontal="center" vertical="center"/>
      <protection hidden="1"/>
    </xf>
    <xf numFmtId="0" fontId="36" fillId="0" borderId="6" xfId="0" applyFont="1" applyFill="1" applyBorder="1" applyAlignment="1" applyProtection="1">
      <alignment horizontal="center" vertical="center"/>
      <protection hidden="1"/>
    </xf>
    <xf numFmtId="0" fontId="36" fillId="0" borderId="9" xfId="0" applyFont="1" applyFill="1" applyBorder="1" applyAlignment="1" applyProtection="1">
      <alignment horizontal="center" vertical="center"/>
      <protection hidden="1"/>
    </xf>
    <xf numFmtId="0" fontId="36" fillId="0" borderId="10" xfId="0" applyFont="1" applyFill="1" applyBorder="1" applyAlignment="1" applyProtection="1">
      <alignment horizontal="center" vertical="center"/>
      <protection hidden="1"/>
    </xf>
    <xf numFmtId="0" fontId="36" fillId="0" borderId="11" xfId="0" applyFont="1" applyFill="1" applyBorder="1" applyAlignment="1" applyProtection="1">
      <alignment horizontal="center" vertical="center"/>
      <protection hidden="1"/>
    </xf>
    <xf numFmtId="0" fontId="39" fillId="0" borderId="25" xfId="0" applyFont="1" applyBorder="1" applyAlignment="1" applyProtection="1">
      <alignment vertical="center"/>
      <protection hidden="1"/>
    </xf>
    <xf numFmtId="0" fontId="39" fillId="0" borderId="9" xfId="0" applyFont="1" applyBorder="1" applyAlignment="1" applyProtection="1">
      <alignment vertical="center"/>
      <protection hidden="1"/>
    </xf>
    <xf numFmtId="0" fontId="36" fillId="0" borderId="23" xfId="0" applyFont="1" applyBorder="1" applyAlignment="1" applyProtection="1">
      <alignment horizontal="left" vertical="center" wrapText="1"/>
      <protection hidden="1"/>
    </xf>
    <xf numFmtId="0" fontId="36" fillId="0" borderId="10" xfId="0" applyFont="1" applyBorder="1" applyAlignment="1" applyProtection="1">
      <alignment horizontal="left" vertical="center" wrapText="1"/>
      <protection hidden="1"/>
    </xf>
    <xf numFmtId="0" fontId="39" fillId="0" borderId="23" xfId="0" applyFont="1" applyBorder="1" applyAlignment="1" applyProtection="1">
      <alignment vertical="center"/>
      <protection hidden="1"/>
    </xf>
    <xf numFmtId="0" fontId="39" fillId="0" borderId="10" xfId="0" applyFont="1" applyBorder="1" applyAlignment="1" applyProtection="1">
      <alignment vertical="center"/>
      <protection hidden="1"/>
    </xf>
    <xf numFmtId="0" fontId="36" fillId="0" borderId="26" xfId="0" applyFont="1" applyBorder="1" applyAlignment="1" applyProtection="1">
      <alignment horizontal="left" vertical="center" wrapText="1"/>
      <protection hidden="1"/>
    </xf>
    <xf numFmtId="0" fontId="36" fillId="0" borderId="11" xfId="0" applyFont="1" applyBorder="1" applyAlignment="1" applyProtection="1">
      <alignment horizontal="left" vertical="center" wrapText="1"/>
      <protection hidden="1"/>
    </xf>
    <xf numFmtId="0" fontId="39" fillId="0" borderId="29" xfId="0" applyFont="1" applyBorder="1" applyAlignment="1" applyProtection="1">
      <alignment vertical="center"/>
      <protection hidden="1"/>
    </xf>
    <xf numFmtId="0" fontId="46" fillId="0" borderId="18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 applyProtection="1">
      <alignment horizontal="center" vertical="center" wrapText="1"/>
      <protection hidden="1"/>
    </xf>
    <xf numFmtId="0" fontId="36" fillId="0" borderId="19" xfId="0" applyFont="1" applyBorder="1" applyAlignment="1" applyProtection="1">
      <alignment horizontal="center" vertical="center" wrapText="1"/>
      <protection hidden="1"/>
    </xf>
    <xf numFmtId="0" fontId="36" fillId="0" borderId="20" xfId="0" applyFont="1" applyBorder="1" applyAlignment="1" applyProtection="1">
      <alignment horizontal="center" vertical="center" wrapText="1"/>
      <protection hidden="1"/>
    </xf>
    <xf numFmtId="0" fontId="36" fillId="0" borderId="10" xfId="0" applyFont="1" applyBorder="1" applyAlignment="1" applyProtection="1">
      <alignment horizontal="center" vertical="center" wrapText="1"/>
      <protection hidden="1"/>
    </xf>
    <xf numFmtId="0" fontId="36" fillId="0" borderId="21" xfId="0" applyFont="1" applyBorder="1" applyAlignment="1" applyProtection="1">
      <alignment horizontal="center" vertical="center" wrapText="1"/>
      <protection hidden="1"/>
    </xf>
    <xf numFmtId="0" fontId="36" fillId="0" borderId="4" xfId="0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Protection="1">
      <alignment vertical="center"/>
      <protection hidden="1"/>
    </xf>
    <xf numFmtId="0" fontId="36" fillId="0" borderId="19" xfId="0" applyFont="1" applyBorder="1" applyProtection="1">
      <alignment vertical="center"/>
      <protection hidden="1"/>
    </xf>
    <xf numFmtId="0" fontId="36" fillId="0" borderId="9" xfId="0" applyFont="1" applyBorder="1" applyProtection="1">
      <alignment vertical="center"/>
      <protection hidden="1"/>
    </xf>
    <xf numFmtId="0" fontId="36" fillId="0" borderId="10" xfId="0" applyFont="1" applyBorder="1" applyProtection="1">
      <alignment vertical="center"/>
      <protection hidden="1"/>
    </xf>
    <xf numFmtId="0" fontId="36" fillId="0" borderId="21" xfId="0" applyFont="1" applyBorder="1" applyProtection="1">
      <alignment vertical="center"/>
      <protection hidden="1"/>
    </xf>
    <xf numFmtId="0" fontId="36" fillId="0" borderId="23" xfId="0" applyFont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 applyProtection="1">
      <alignment horizontal="center" vertical="center" wrapText="1"/>
      <protection hidden="1"/>
    </xf>
    <xf numFmtId="0" fontId="39" fillId="0" borderId="0" xfId="0" applyFont="1" applyBorder="1" applyAlignment="1" applyProtection="1">
      <alignment vertical="center"/>
      <protection hidden="1"/>
    </xf>
    <xf numFmtId="0" fontId="36" fillId="0" borderId="0" xfId="0" applyFont="1" applyBorder="1" applyAlignment="1" applyProtection="1">
      <alignment horizontal="left" vertical="center" wrapText="1"/>
      <protection hidden="1"/>
    </xf>
    <xf numFmtId="0" fontId="36" fillId="0" borderId="30" xfId="0" applyFont="1" applyBorder="1" applyAlignment="1" applyProtection="1">
      <alignment horizontal="left" vertical="center" wrapText="1"/>
      <protection hidden="1"/>
    </xf>
    <xf numFmtId="0" fontId="40" fillId="0" borderId="0" xfId="0" applyFont="1" applyFill="1" applyAlignment="1" applyProtection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40" fillId="0" borderId="0" xfId="0" applyFont="1" applyFill="1" applyAlignment="1" applyProtection="1">
      <alignment horizontal="center" vertical="center" wrapText="1"/>
      <protection hidden="1"/>
    </xf>
    <xf numFmtId="0" fontId="41" fillId="0" borderId="0" xfId="0" applyFont="1" applyFill="1" applyAlignment="1" applyProtection="1">
      <alignment horizontal="left" vertical="center" wrapText="1"/>
      <protection hidden="1"/>
    </xf>
    <xf numFmtId="0" fontId="40" fillId="2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36" fillId="0" borderId="5" xfId="0" applyFont="1" applyBorder="1" applyAlignment="1" applyProtection="1">
      <alignment vertical="center"/>
      <protection hidden="1"/>
    </xf>
    <xf numFmtId="0" fontId="36" fillId="0" borderId="9" xfId="0" applyFont="1" applyBorder="1" applyAlignment="1" applyProtection="1">
      <alignment vertical="center"/>
      <protection hidden="1"/>
    </xf>
    <xf numFmtId="0" fontId="36" fillId="0" borderId="10" xfId="0" applyFont="1" applyBorder="1" applyAlignment="1" applyProtection="1">
      <alignment vertical="center"/>
      <protection hidden="1"/>
    </xf>
    <xf numFmtId="0" fontId="36" fillId="0" borderId="4" xfId="0" applyFont="1" applyBorder="1" applyAlignment="1" applyProtection="1">
      <alignment vertical="center"/>
      <protection hidden="1"/>
    </xf>
    <xf numFmtId="0" fontId="36" fillId="0" borderId="6" xfId="0" applyFont="1" applyBorder="1" applyAlignment="1" applyProtection="1">
      <alignment vertical="center"/>
      <protection hidden="1"/>
    </xf>
    <xf numFmtId="0" fontId="36" fillId="0" borderId="11" xfId="0" applyFont="1" applyBorder="1" applyAlignment="1" applyProtection="1">
      <alignment vertical="center"/>
      <protection hidden="1"/>
    </xf>
    <xf numFmtId="0" fontId="45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right" vertical="center" shrinkToFit="1"/>
      <protection hidden="1"/>
    </xf>
    <xf numFmtId="0" fontId="36" fillId="2" borderId="22" xfId="0" applyFont="1" applyFill="1" applyBorder="1" applyAlignment="1" applyProtection="1">
      <alignment horizontal="center" vertical="center" wrapText="1"/>
      <protection hidden="1"/>
    </xf>
    <xf numFmtId="0" fontId="36" fillId="2" borderId="23" xfId="0" applyFont="1" applyFill="1" applyBorder="1" applyAlignment="1" applyProtection="1">
      <alignment horizontal="center" vertical="center" wrapText="1"/>
      <protection hidden="1"/>
    </xf>
    <xf numFmtId="0" fontId="36" fillId="2" borderId="24" xfId="0" applyFont="1" applyFill="1" applyBorder="1" applyAlignment="1" applyProtection="1">
      <alignment horizontal="center" vertical="center" wrapText="1"/>
      <protection hidden="1"/>
    </xf>
    <xf numFmtId="0" fontId="36" fillId="2" borderId="27" xfId="0" applyFont="1" applyFill="1" applyBorder="1" applyAlignment="1" applyProtection="1">
      <alignment horizontal="center" vertical="center" wrapText="1"/>
      <protection hidden="1"/>
    </xf>
    <xf numFmtId="0" fontId="36" fillId="2" borderId="0" xfId="0" applyFont="1" applyFill="1" applyBorder="1" applyAlignment="1" applyProtection="1">
      <alignment horizontal="center" vertical="center" wrapText="1"/>
      <protection hidden="1"/>
    </xf>
    <xf numFmtId="0" fontId="36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 wrapText="1"/>
      <protection hidden="1"/>
    </xf>
    <xf numFmtId="0" fontId="36" fillId="0" borderId="24" xfId="0" applyFont="1" applyBorder="1" applyAlignment="1" applyProtection="1">
      <alignment horizontal="center" vertical="center" wrapText="1"/>
      <protection hidden="1"/>
    </xf>
    <xf numFmtId="0" fontId="36" fillId="0" borderId="27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 vertical="center" wrapText="1"/>
      <protection hidden="1"/>
    </xf>
    <xf numFmtId="0" fontId="36" fillId="0" borderId="28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horizontal="center" vertical="center" wrapText="1"/>
      <protection hidden="1"/>
    </xf>
    <xf numFmtId="0" fontId="36" fillId="0" borderId="1" xfId="0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6" fillId="0" borderId="35" xfId="0" applyFont="1" applyBorder="1" applyAlignment="1" applyProtection="1">
      <alignment horizontal="center" vertical="center" wrapText="1"/>
      <protection hidden="1"/>
    </xf>
    <xf numFmtId="0" fontId="36" fillId="0" borderId="36" xfId="0" applyFont="1" applyBorder="1" applyAlignment="1" applyProtection="1">
      <alignment horizontal="center" vertical="center" wrapText="1"/>
      <protection hidden="1"/>
    </xf>
    <xf numFmtId="0" fontId="36" fillId="0" borderId="37" xfId="0" applyFont="1" applyBorder="1" applyAlignment="1" applyProtection="1">
      <alignment horizontal="center" vertical="center" wrapText="1"/>
      <protection hidden="1"/>
    </xf>
    <xf numFmtId="0" fontId="36" fillId="0" borderId="38" xfId="0" applyFont="1" applyBorder="1" applyAlignment="1" applyProtection="1">
      <alignment horizontal="center" vertical="center" wrapText="1"/>
      <protection hidden="1"/>
    </xf>
    <xf numFmtId="0" fontId="36" fillId="0" borderId="39" xfId="0" applyFont="1" applyBorder="1" applyAlignment="1" applyProtection="1">
      <alignment horizontal="center" vertical="center" wrapText="1"/>
      <protection hidden="1"/>
    </xf>
    <xf numFmtId="0" fontId="38" fillId="0" borderId="39" xfId="0" applyFont="1" applyBorder="1" applyAlignment="1" applyProtection="1">
      <alignment horizontal="center" vertical="center" wrapText="1"/>
      <protection hidden="1"/>
    </xf>
    <xf numFmtId="0" fontId="38" fillId="0" borderId="36" xfId="0" applyFont="1" applyBorder="1" applyAlignment="1" applyProtection="1">
      <alignment horizontal="center" vertical="center" wrapText="1"/>
      <protection hidden="1"/>
    </xf>
    <xf numFmtId="0" fontId="38" fillId="0" borderId="22" xfId="0" applyFont="1" applyFill="1" applyBorder="1" applyAlignment="1" applyProtection="1">
      <alignment vertical="center" wrapText="1"/>
      <protection hidden="1"/>
    </xf>
    <xf numFmtId="0" fontId="38" fillId="0" borderId="23" xfId="0" applyFont="1" applyFill="1" applyBorder="1" applyAlignment="1" applyProtection="1">
      <alignment vertical="center" wrapText="1"/>
      <protection hidden="1"/>
    </xf>
    <xf numFmtId="0" fontId="38" fillId="0" borderId="56" xfId="0" applyFont="1" applyFill="1" applyBorder="1" applyAlignment="1" applyProtection="1">
      <alignment vertical="center" wrapText="1"/>
      <protection hidden="1"/>
    </xf>
    <xf numFmtId="0" fontId="36" fillId="0" borderId="20" xfId="0" applyFont="1" applyBorder="1" applyAlignment="1" applyProtection="1">
      <alignment vertical="center" wrapText="1"/>
      <protection hidden="1"/>
    </xf>
    <xf numFmtId="0" fontId="36" fillId="0" borderId="10" xfId="0" applyFont="1" applyBorder="1" applyAlignment="1" applyProtection="1">
      <alignment vertical="center" wrapText="1"/>
      <protection hidden="1"/>
    </xf>
    <xf numFmtId="0" fontId="36" fillId="0" borderId="50" xfId="0" applyFont="1" applyBorder="1" applyAlignment="1" applyProtection="1">
      <alignment vertical="center" wrapText="1"/>
      <protection hidden="1"/>
    </xf>
    <xf numFmtId="0" fontId="36" fillId="0" borderId="25" xfId="0" applyFont="1" applyFill="1" applyBorder="1" applyAlignment="1" applyProtection="1">
      <alignment horizontal="center" vertical="center" wrapText="1"/>
      <protection hidden="1"/>
    </xf>
    <xf numFmtId="0" fontId="36" fillId="0" borderId="23" xfId="0" applyFont="1" applyFill="1" applyBorder="1" applyAlignment="1" applyProtection="1">
      <alignment horizontal="center" vertical="center" wrapText="1"/>
      <protection hidden="1"/>
    </xf>
    <xf numFmtId="0" fontId="36" fillId="0" borderId="24" xfId="0" applyFont="1" applyFill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 applyProtection="1">
      <alignment horizontal="center" vertical="center" wrapText="1"/>
      <protection hidden="1"/>
    </xf>
    <xf numFmtId="5" fontId="36" fillId="0" borderId="25" xfId="0" applyNumberFormat="1" applyFont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Border="1" applyAlignment="1" applyProtection="1">
      <alignment horizontal="center" vertical="center" wrapText="1"/>
      <protection hidden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6" fillId="0" borderId="40" xfId="0" applyFont="1" applyBorder="1" applyAlignment="1" applyProtection="1">
      <alignment horizontal="center" vertical="center" wrapText="1"/>
      <protection hidden="1"/>
    </xf>
    <xf numFmtId="0" fontId="36" fillId="0" borderId="117" xfId="0" applyFont="1" applyBorder="1" applyAlignment="1" applyProtection="1">
      <alignment horizontal="center" vertical="center" wrapText="1"/>
      <protection hidden="1"/>
    </xf>
    <xf numFmtId="0" fontId="36" fillId="0" borderId="106" xfId="0" applyFont="1" applyBorder="1" applyAlignment="1" applyProtection="1">
      <alignment horizontal="center" vertical="center"/>
      <protection hidden="1"/>
    </xf>
    <xf numFmtId="0" fontId="36" fillId="0" borderId="136" xfId="0" applyFont="1" applyBorder="1" applyAlignment="1" applyProtection="1">
      <alignment horizontal="center" vertical="center"/>
      <protection hidden="1"/>
    </xf>
    <xf numFmtId="0" fontId="36" fillId="0" borderId="42" xfId="0" applyFont="1" applyBorder="1" applyAlignment="1" applyProtection="1">
      <alignment horizontal="center" vertical="center" wrapText="1"/>
      <protection hidden="1"/>
    </xf>
    <xf numFmtId="0" fontId="36" fillId="0" borderId="43" xfId="0" applyFont="1" applyBorder="1" applyAlignment="1" applyProtection="1">
      <alignment horizontal="center" vertical="center" wrapText="1"/>
      <protection hidden="1"/>
    </xf>
    <xf numFmtId="0" fontId="36" fillId="0" borderId="44" xfId="0" applyFont="1" applyBorder="1" applyAlignment="1" applyProtection="1">
      <alignment horizontal="center" vertical="center" wrapText="1"/>
      <protection hidden="1"/>
    </xf>
    <xf numFmtId="0" fontId="36" fillId="0" borderId="95" xfId="0" applyFont="1" applyBorder="1" applyAlignment="1" applyProtection="1">
      <alignment horizontal="center" vertical="center" wrapText="1"/>
      <protection hidden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center" vertical="center" wrapText="1"/>
      <protection hidden="1"/>
    </xf>
    <xf numFmtId="5" fontId="36" fillId="0" borderId="43" xfId="0" applyNumberFormat="1" applyFont="1" applyBorder="1" applyAlignment="1" applyProtection="1">
      <alignment horizontal="center" vertical="center" wrapText="1"/>
      <protection hidden="1"/>
    </xf>
    <xf numFmtId="5" fontId="36" fillId="0" borderId="44" xfId="0" applyNumberFormat="1" applyFont="1" applyBorder="1" applyAlignment="1" applyProtection="1">
      <alignment horizontal="center" vertical="center" wrapText="1"/>
      <protection hidden="1"/>
    </xf>
    <xf numFmtId="0" fontId="36" fillId="0" borderId="29" xfId="0" applyFont="1" applyBorder="1" applyAlignment="1" applyProtection="1">
      <alignment horizontal="center" vertical="center" wrapText="1"/>
      <protection hidden="1"/>
    </xf>
    <xf numFmtId="0" fontId="36" fillId="0" borderId="45" xfId="0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center" vertical="center" wrapText="1"/>
      <protection hidden="1"/>
    </xf>
    <xf numFmtId="5" fontId="36" fillId="0" borderId="106" xfId="0" applyNumberFormat="1" applyFont="1" applyBorder="1" applyAlignment="1" applyProtection="1">
      <alignment horizontal="center" vertical="center" wrapText="1"/>
      <protection hidden="1"/>
    </xf>
    <xf numFmtId="5" fontId="36" fillId="0" borderId="137" xfId="0" applyNumberFormat="1" applyFont="1" applyBorder="1" applyAlignment="1" applyProtection="1">
      <alignment horizontal="center" vertical="center" wrapText="1"/>
      <protection hidden="1"/>
    </xf>
    <xf numFmtId="5" fontId="36" fillId="0" borderId="105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right" vertical="center" wrapText="1"/>
      <protection hidden="1"/>
    </xf>
    <xf numFmtId="5" fontId="36" fillId="0" borderId="106" xfId="0" applyNumberFormat="1" applyFont="1" applyBorder="1" applyAlignment="1" applyProtection="1">
      <alignment horizontal="left" vertical="center" wrapText="1"/>
      <protection hidden="1"/>
    </xf>
    <xf numFmtId="5" fontId="40" fillId="0" borderId="42" xfId="0" applyNumberFormat="1" applyFont="1" applyFill="1" applyBorder="1" applyAlignment="1" applyProtection="1">
      <alignment vertical="center" wrapText="1"/>
      <protection locked="0"/>
    </xf>
    <xf numFmtId="0" fontId="36" fillId="0" borderId="95" xfId="0" applyFont="1" applyBorder="1" applyAlignment="1" applyProtection="1">
      <alignment vertical="center" wrapText="1"/>
      <protection locked="0"/>
    </xf>
    <xf numFmtId="0" fontId="36" fillId="0" borderId="51" xfId="0" applyFont="1" applyBorder="1" applyAlignment="1" applyProtection="1">
      <alignment vertical="center" wrapText="1"/>
      <protection locked="0"/>
    </xf>
    <xf numFmtId="0" fontId="46" fillId="0" borderId="43" xfId="0" applyFont="1" applyFill="1" applyBorder="1" applyAlignment="1" applyProtection="1">
      <alignment horizontal="left" vertical="center" wrapText="1"/>
      <protection hidden="1"/>
    </xf>
    <xf numFmtId="0" fontId="46" fillId="0" borderId="89" xfId="0" applyFont="1" applyBorder="1" applyAlignment="1" applyProtection="1">
      <alignment horizontal="left" vertical="center" wrapText="1"/>
      <protection hidden="1"/>
    </xf>
    <xf numFmtId="0" fontId="46" fillId="0" borderId="0" xfId="0" applyFont="1" applyAlignment="1" applyProtection="1">
      <alignment horizontal="left" vertical="center" wrapText="1"/>
      <protection hidden="1"/>
    </xf>
    <xf numFmtId="0" fontId="46" fillId="0" borderId="30" xfId="0" applyFont="1" applyBorder="1" applyAlignment="1" applyProtection="1">
      <alignment horizontal="left" vertical="center" wrapText="1"/>
      <protection hidden="1"/>
    </xf>
    <xf numFmtId="0" fontId="49" fillId="3" borderId="14" xfId="0" applyFont="1" applyFill="1" applyBorder="1" applyAlignment="1">
      <alignment horizontal="left" vertical="top" wrapText="1"/>
    </xf>
    <xf numFmtId="0" fontId="49" fillId="3" borderId="15" xfId="0" applyFont="1" applyFill="1" applyBorder="1" applyAlignment="1">
      <alignment horizontal="left" vertical="top" wrapText="1"/>
    </xf>
    <xf numFmtId="0" fontId="49" fillId="3" borderId="108" xfId="0" applyFont="1" applyFill="1" applyBorder="1" applyAlignment="1">
      <alignment horizontal="left" vertical="top" wrapText="1"/>
    </xf>
    <xf numFmtId="0" fontId="36" fillId="3" borderId="102" xfId="0" applyFont="1" applyFill="1" applyBorder="1" applyAlignment="1">
      <alignment vertical="center" wrapText="1"/>
    </xf>
    <xf numFmtId="0" fontId="36" fillId="3" borderId="15" xfId="0" applyFont="1" applyFill="1" applyBorder="1" applyAlignment="1">
      <alignment vertical="center" wrapText="1"/>
    </xf>
    <xf numFmtId="0" fontId="36" fillId="3" borderId="103" xfId="0" applyFont="1" applyFill="1" applyBorder="1" applyAlignment="1">
      <alignment vertical="center" wrapText="1"/>
    </xf>
    <xf numFmtId="0" fontId="38" fillId="3" borderId="16" xfId="0" applyFont="1" applyFill="1" applyBorder="1" applyAlignment="1" applyProtection="1">
      <alignment horizontal="center" vertical="center" wrapText="1"/>
      <protection hidden="1"/>
    </xf>
    <xf numFmtId="0" fontId="38" fillId="3" borderId="15" xfId="0" applyFont="1" applyFill="1" applyBorder="1" applyAlignment="1" applyProtection="1">
      <alignment horizontal="center" vertical="center" wrapText="1"/>
      <protection hidden="1"/>
    </xf>
    <xf numFmtId="0" fontId="38" fillId="3" borderId="103" xfId="0" applyFont="1" applyFill="1" applyBorder="1" applyAlignment="1" applyProtection="1">
      <alignment horizontal="center" vertical="center" wrapText="1"/>
      <protection hidden="1"/>
    </xf>
    <xf numFmtId="0" fontId="50" fillId="3" borderId="16" xfId="0" applyFont="1" applyFill="1" applyBorder="1" applyAlignment="1" applyProtection="1">
      <alignment vertical="center" wrapText="1"/>
      <protection hidden="1"/>
    </xf>
    <xf numFmtId="0" fontId="50" fillId="3" borderId="15" xfId="0" applyFont="1" applyFill="1" applyBorder="1" applyAlignment="1" applyProtection="1">
      <alignment vertical="center" wrapText="1"/>
      <protection hidden="1"/>
    </xf>
    <xf numFmtId="0" fontId="38" fillId="0" borderId="16" xfId="0" applyFont="1" applyFill="1" applyBorder="1" applyAlignment="1" applyProtection="1">
      <alignment vertical="center" wrapText="1"/>
      <protection hidden="1"/>
    </xf>
    <xf numFmtId="0" fontId="38" fillId="0" borderId="15" xfId="0" applyFont="1" applyFill="1" applyBorder="1" applyAlignment="1" applyProtection="1">
      <alignment vertical="center" wrapText="1"/>
      <protection hidden="1"/>
    </xf>
    <xf numFmtId="0" fontId="38" fillId="0" borderId="108" xfId="0" applyFont="1" applyFill="1" applyBorder="1" applyAlignment="1" applyProtection="1">
      <alignment vertical="center" wrapText="1"/>
      <protection hidden="1"/>
    </xf>
    <xf numFmtId="0" fontId="48" fillId="3" borderId="109" xfId="0" applyFont="1" applyFill="1" applyBorder="1" applyAlignment="1">
      <alignment vertical="center" wrapText="1"/>
    </xf>
    <xf numFmtId="0" fontId="48" fillId="3" borderId="1" xfId="0" applyFont="1" applyFill="1" applyBorder="1" applyAlignment="1">
      <alignment vertical="center" wrapText="1"/>
    </xf>
    <xf numFmtId="0" fontId="48" fillId="3" borderId="34" xfId="0" applyFont="1" applyFill="1" applyBorder="1" applyAlignment="1">
      <alignment vertical="center" wrapText="1"/>
    </xf>
    <xf numFmtId="5" fontId="40" fillId="0" borderId="57" xfId="0" applyNumberFormat="1" applyFont="1" applyFill="1" applyBorder="1" applyAlignment="1" applyProtection="1">
      <alignment vertical="center" wrapText="1"/>
      <protection locked="0"/>
    </xf>
    <xf numFmtId="5" fontId="40" fillId="0" borderId="95" xfId="0" applyNumberFormat="1" applyFont="1" applyFill="1" applyBorder="1" applyAlignment="1" applyProtection="1">
      <alignment vertical="center" wrapText="1"/>
      <protection locked="0"/>
    </xf>
    <xf numFmtId="0" fontId="46" fillId="0" borderId="23" xfId="0" applyFont="1" applyBorder="1" applyAlignment="1" applyProtection="1">
      <alignment horizontal="left" vertical="top" wrapText="1"/>
      <protection hidden="1"/>
    </xf>
    <xf numFmtId="0" fontId="46" fillId="0" borderId="26" xfId="0" applyFont="1" applyBorder="1" applyAlignment="1" applyProtection="1">
      <alignment horizontal="left" vertical="top" wrapText="1"/>
      <protection hidden="1"/>
    </xf>
    <xf numFmtId="0" fontId="46" fillId="0" borderId="0" xfId="0" applyFont="1" applyBorder="1" applyAlignment="1" applyProtection="1">
      <alignment horizontal="left" vertical="top" wrapText="1"/>
      <protection hidden="1"/>
    </xf>
    <xf numFmtId="0" fontId="46" fillId="0" borderId="30" xfId="0" applyFont="1" applyBorder="1" applyAlignment="1" applyProtection="1">
      <alignment horizontal="left" vertical="top" wrapText="1"/>
      <protection hidden="1"/>
    </xf>
    <xf numFmtId="0" fontId="46" fillId="0" borderId="10" xfId="0" applyFont="1" applyBorder="1" applyAlignment="1" applyProtection="1">
      <alignment horizontal="left" vertical="top" wrapText="1"/>
      <protection hidden="1"/>
    </xf>
    <xf numFmtId="0" fontId="46" fillId="0" borderId="11" xfId="0" applyFont="1" applyBorder="1" applyAlignment="1" applyProtection="1">
      <alignment horizontal="left" vertical="top" wrapText="1"/>
      <protection hidden="1"/>
    </xf>
    <xf numFmtId="0" fontId="36" fillId="3" borderId="9" xfId="0" applyFont="1" applyFill="1" applyBorder="1" applyAlignment="1" applyProtection="1">
      <alignment horizontal="center" vertical="center" wrapText="1"/>
      <protection hidden="1"/>
    </xf>
    <xf numFmtId="0" fontId="36" fillId="3" borderId="10" xfId="0" applyFont="1" applyFill="1" applyBorder="1" applyAlignment="1" applyProtection="1">
      <alignment horizontal="center" vertical="center" wrapText="1"/>
      <protection hidden="1"/>
    </xf>
    <xf numFmtId="0" fontId="36" fillId="3" borderId="21" xfId="0" applyFont="1" applyFill="1" applyBorder="1" applyAlignment="1" applyProtection="1">
      <alignment horizontal="center" vertical="center" wrapText="1"/>
      <protection hidden="1"/>
    </xf>
    <xf numFmtId="0" fontId="36" fillId="0" borderId="104" xfId="0" applyFont="1" applyBorder="1" applyAlignment="1" applyProtection="1">
      <alignment horizontal="center" vertical="center" wrapText="1"/>
      <protection hidden="1"/>
    </xf>
    <xf numFmtId="0" fontId="36" fillId="0" borderId="138" xfId="0" applyFont="1" applyBorder="1" applyAlignment="1" applyProtection="1">
      <alignment horizontal="center" vertical="center" wrapText="1"/>
      <protection hidden="1"/>
    </xf>
    <xf numFmtId="0" fontId="36" fillId="0" borderId="139" xfId="0" applyFont="1" applyBorder="1">
      <alignment vertical="center"/>
    </xf>
    <xf numFmtId="0" fontId="36" fillId="0" borderId="140" xfId="0" applyFont="1" applyBorder="1">
      <alignment vertical="center"/>
    </xf>
    <xf numFmtId="178" fontId="36" fillId="0" borderId="12" xfId="0" applyNumberFormat="1" applyFont="1" applyBorder="1" applyAlignment="1" applyProtection="1">
      <alignment horizontal="center" vertical="center" wrapText="1"/>
      <protection locked="0"/>
    </xf>
    <xf numFmtId="178" fontId="36" fillId="0" borderId="8" xfId="0" applyNumberFormat="1" applyFont="1" applyBorder="1" applyAlignment="1" applyProtection="1">
      <alignment horizontal="center" vertical="center" wrapText="1"/>
      <protection locked="0"/>
    </xf>
    <xf numFmtId="178" fontId="36" fillId="0" borderId="92" xfId="0" applyNumberFormat="1" applyFont="1" applyBorder="1" applyAlignment="1" applyProtection="1">
      <alignment horizontal="center" vertical="center" wrapText="1"/>
      <protection locked="0"/>
    </xf>
    <xf numFmtId="0" fontId="36" fillId="0" borderId="141" xfId="0" applyFont="1" applyBorder="1" applyAlignment="1">
      <alignment horizontal="center" vertical="center" wrapText="1"/>
    </xf>
    <xf numFmtId="0" fontId="36" fillId="0" borderId="139" xfId="0" applyFont="1" applyBorder="1" applyAlignment="1">
      <alignment horizontal="center" vertical="center" wrapText="1"/>
    </xf>
    <xf numFmtId="5" fontId="36" fillId="0" borderId="12" xfId="0" applyNumberFormat="1" applyFont="1" applyBorder="1" applyAlignment="1" applyProtection="1">
      <alignment horizontal="center" vertical="center" wrapText="1"/>
      <protection hidden="1"/>
    </xf>
    <xf numFmtId="5" fontId="36" fillId="0" borderId="8" xfId="0" applyNumberFormat="1" applyFont="1" applyBorder="1" applyAlignment="1" applyProtection="1">
      <alignment horizontal="center" vertical="center" wrapText="1"/>
      <protection hidden="1"/>
    </xf>
    <xf numFmtId="5" fontId="36" fillId="0" borderId="92" xfId="0" applyNumberFormat="1" applyFont="1" applyBorder="1" applyAlignment="1" applyProtection="1">
      <alignment horizontal="center" vertical="center" wrapText="1"/>
      <protection hidden="1"/>
    </xf>
    <xf numFmtId="5" fontId="36" fillId="0" borderId="12" xfId="0" applyNumberFormat="1" applyFont="1" applyBorder="1" applyAlignment="1" applyProtection="1">
      <alignment horizontal="right" vertical="center" wrapText="1"/>
      <protection hidden="1"/>
    </xf>
    <xf numFmtId="5" fontId="36" fillId="0" borderId="8" xfId="0" applyNumberFormat="1" applyFont="1" applyBorder="1" applyAlignment="1" applyProtection="1">
      <alignment horizontal="right" vertical="center" wrapText="1"/>
      <protection hidden="1"/>
    </xf>
    <xf numFmtId="5" fontId="36" fillId="0" borderId="8" xfId="0" applyNumberFormat="1" applyFont="1" applyBorder="1" applyAlignment="1" applyProtection="1">
      <alignment horizontal="left" vertical="center" wrapText="1"/>
      <protection hidden="1"/>
    </xf>
    <xf numFmtId="0" fontId="48" fillId="3" borderId="29" xfId="0" applyFont="1" applyFill="1" applyBorder="1" applyAlignment="1" applyProtection="1">
      <alignment horizontal="center" vertical="center" wrapText="1" shrinkToFit="1"/>
      <protection hidden="1"/>
    </xf>
    <xf numFmtId="0" fontId="36" fillId="3" borderId="0" xfId="0" applyFont="1" applyFill="1" applyBorder="1" applyAlignment="1" applyProtection="1">
      <alignment horizontal="center" vertical="center" wrapText="1" shrinkToFit="1"/>
      <protection hidden="1"/>
    </xf>
    <xf numFmtId="0" fontId="36" fillId="3" borderId="28" xfId="0" applyFont="1" applyFill="1" applyBorder="1" applyAlignment="1" applyProtection="1">
      <alignment horizontal="center" vertical="center" wrapText="1" shrinkToFit="1"/>
      <protection hidden="1"/>
    </xf>
    <xf numFmtId="5" fontId="36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51" fillId="0" borderId="86" xfId="0" applyFont="1" applyBorder="1" applyAlignment="1" applyProtection="1">
      <alignment horizontal="center" vertical="center" wrapText="1"/>
      <protection hidden="1"/>
    </xf>
    <xf numFmtId="0" fontId="36" fillId="0" borderId="110" xfId="0" applyFont="1" applyBorder="1" applyAlignment="1" applyProtection="1">
      <alignment horizontal="center" vertical="center" wrapText="1"/>
      <protection hidden="1"/>
    </xf>
    <xf numFmtId="0" fontId="36" fillId="0" borderId="41" xfId="0" applyFont="1" applyBorder="1" applyAlignment="1" applyProtection="1">
      <alignment horizontal="center" vertical="center" wrapText="1"/>
      <protection hidden="1"/>
    </xf>
    <xf numFmtId="0" fontId="36" fillId="0" borderId="50" xfId="0" applyFont="1" applyBorder="1" applyAlignment="1" applyProtection="1">
      <alignment horizontal="center" vertical="center" wrapText="1"/>
      <protection hidden="1"/>
    </xf>
    <xf numFmtId="0" fontId="36" fillId="0" borderId="95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5" fontId="42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44" xfId="0" applyNumberFormat="1" applyFont="1" applyFill="1" applyBorder="1" applyAlignment="1" applyProtection="1">
      <alignment horizontal="center" vertical="center" wrapText="1"/>
      <protection hidden="1"/>
    </xf>
    <xf numFmtId="5" fontId="38" fillId="0" borderId="142" xfId="0" applyNumberFormat="1" applyFont="1" applyBorder="1" applyAlignment="1" applyProtection="1">
      <alignment horizontal="center" vertical="center" wrapText="1"/>
      <protection hidden="1"/>
    </xf>
    <xf numFmtId="0" fontId="38" fillId="0" borderId="143" xfId="0" applyFont="1" applyBorder="1" applyAlignment="1" applyProtection="1">
      <alignment horizontal="center" vertical="center" wrapText="1"/>
      <protection hidden="1"/>
    </xf>
    <xf numFmtId="0" fontId="38" fillId="0" borderId="144" xfId="0" applyFont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right" vertical="center" wrapText="1"/>
      <protection hidden="1"/>
    </xf>
    <xf numFmtId="0" fontId="36" fillId="0" borderId="43" xfId="0" applyFont="1" applyBorder="1" applyAlignment="1" applyProtection="1">
      <alignment horizontal="right" vertical="center" wrapText="1"/>
      <protection hidden="1"/>
    </xf>
    <xf numFmtId="5" fontId="36" fillId="0" borderId="43" xfId="0" applyNumberFormat="1" applyFont="1" applyBorder="1" applyAlignment="1" applyProtection="1">
      <alignment horizontal="left" vertical="center" wrapText="1"/>
      <protection hidden="1"/>
    </xf>
    <xf numFmtId="0" fontId="36" fillId="0" borderId="44" xfId="0" applyFont="1" applyBorder="1" applyAlignment="1" applyProtection="1">
      <alignment horizontal="left" vertical="center" wrapText="1"/>
      <protection hidden="1"/>
    </xf>
    <xf numFmtId="0" fontId="52" fillId="0" borderId="0" xfId="0" applyFont="1" applyFill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4" fillId="0" borderId="0" xfId="0" applyFont="1" applyFill="1" applyAlignment="1" applyProtection="1">
      <alignment horizontal="center" vertical="center" shrinkToFit="1"/>
      <protection locked="0"/>
    </xf>
    <xf numFmtId="0" fontId="43" fillId="0" borderId="0" xfId="0" applyFont="1" applyAlignment="1" applyProtection="1">
      <alignment horizontal="center" vertical="center" shrinkToFit="1"/>
      <protection locked="0"/>
    </xf>
    <xf numFmtId="0" fontId="53" fillId="0" borderId="0" xfId="0" applyFont="1" applyFill="1" applyAlignment="1" applyProtection="1">
      <alignment horizontal="left" vertical="center" shrinkToFit="1"/>
      <protection locked="0"/>
    </xf>
    <xf numFmtId="0" fontId="54" fillId="0" borderId="0" xfId="0" applyFont="1" applyAlignment="1" applyProtection="1">
      <alignment horizontal="left" vertical="center" shrinkToFit="1"/>
      <protection locked="0"/>
    </xf>
    <xf numFmtId="5" fontId="36" fillId="0" borderId="16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8" fillId="0" borderId="45" xfId="0" applyNumberFormat="1" applyFont="1" applyBorder="1" applyAlignment="1" applyProtection="1">
      <alignment horizontal="left" vertical="center" wrapText="1"/>
      <protection hidden="1"/>
    </xf>
    <xf numFmtId="5" fontId="38" fillId="0" borderId="43" xfId="0" applyNumberFormat="1" applyFont="1" applyBorder="1" applyAlignment="1" applyProtection="1">
      <alignment horizontal="left" vertical="center" wrapText="1"/>
      <protection hidden="1"/>
    </xf>
    <xf numFmtId="5" fontId="38" fillId="0" borderId="89" xfId="0" applyNumberFormat="1" applyFont="1" applyBorder="1" applyAlignment="1" applyProtection="1">
      <alignment horizontal="left" vertical="center" wrapText="1"/>
      <protection hidden="1"/>
    </xf>
    <xf numFmtId="5" fontId="38" fillId="0" borderId="29" xfId="0" applyNumberFormat="1" applyFont="1" applyBorder="1" applyAlignment="1" applyProtection="1">
      <alignment horizontal="left" vertical="center" wrapText="1"/>
      <protection hidden="1"/>
    </xf>
    <xf numFmtId="5" fontId="38" fillId="0" borderId="0" xfId="0" applyNumberFormat="1" applyFont="1" applyBorder="1" applyAlignment="1" applyProtection="1">
      <alignment horizontal="left" vertical="center" wrapText="1"/>
      <protection hidden="1"/>
    </xf>
    <xf numFmtId="5" fontId="38" fillId="0" borderId="30" xfId="0" applyNumberFormat="1" applyFont="1" applyBorder="1" applyAlignment="1" applyProtection="1">
      <alignment horizontal="left" vertical="center" wrapText="1"/>
      <protection hidden="1"/>
    </xf>
    <xf numFmtId="0" fontId="36" fillId="0" borderId="9" xfId="0" applyFont="1" applyBorder="1" applyAlignment="1" applyProtection="1">
      <alignment horizontal="left" vertical="center" wrapText="1"/>
      <protection hidden="1"/>
    </xf>
    <xf numFmtId="5" fontId="38" fillId="0" borderId="145" xfId="0" applyNumberFormat="1" applyFont="1" applyBorder="1" applyAlignment="1" applyProtection="1">
      <alignment horizontal="center" vertical="center" wrapText="1"/>
      <protection hidden="1"/>
    </xf>
    <xf numFmtId="0" fontId="38" fillId="0" borderId="146" xfId="0" applyFont="1" applyBorder="1" applyAlignment="1" applyProtection="1">
      <alignment horizontal="center" vertical="center" wrapText="1"/>
      <protection hidden="1"/>
    </xf>
    <xf numFmtId="0" fontId="38" fillId="0" borderId="147" xfId="0" applyFont="1" applyBorder="1" applyAlignment="1" applyProtection="1">
      <alignment horizontal="center" vertical="center" wrapText="1"/>
      <protection hidden="1"/>
    </xf>
    <xf numFmtId="5" fontId="36" fillId="0" borderId="145" xfId="0" applyNumberFormat="1" applyFont="1" applyBorder="1" applyAlignment="1" applyProtection="1">
      <alignment horizontal="right" vertical="center" wrapText="1"/>
      <protection hidden="1"/>
    </xf>
    <xf numFmtId="0" fontId="36" fillId="0" borderId="146" xfId="0" applyFont="1" applyBorder="1" applyAlignment="1" applyProtection="1">
      <alignment horizontal="right" vertical="center" wrapText="1"/>
      <protection hidden="1"/>
    </xf>
    <xf numFmtId="5" fontId="36" fillId="0" borderId="146" xfId="0" applyNumberFormat="1" applyFont="1" applyBorder="1" applyAlignment="1" applyProtection="1">
      <alignment horizontal="left" vertical="center" wrapText="1"/>
      <protection hidden="1"/>
    </xf>
    <xf numFmtId="0" fontId="36" fillId="0" borderId="147" xfId="0" applyFont="1" applyBorder="1" applyAlignment="1" applyProtection="1">
      <alignment horizontal="left" vertical="center" wrapText="1"/>
      <protection hidden="1"/>
    </xf>
    <xf numFmtId="5" fontId="38" fillId="0" borderId="148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149" xfId="0" applyFont="1" applyBorder="1" applyAlignment="1" applyProtection="1">
      <alignment horizontal="center" vertical="center" wrapText="1"/>
      <protection hidden="1"/>
    </xf>
    <xf numFmtId="0" fontId="38" fillId="0" borderId="150" xfId="0" applyFont="1" applyBorder="1" applyAlignment="1" applyProtection="1">
      <alignment horizontal="center" vertical="center" wrapText="1"/>
      <protection hidden="1"/>
    </xf>
    <xf numFmtId="5" fontId="36" fillId="0" borderId="148" xfId="0" applyNumberFormat="1" applyFont="1" applyBorder="1" applyAlignment="1" applyProtection="1">
      <alignment horizontal="right" vertical="center" wrapText="1"/>
      <protection hidden="1"/>
    </xf>
    <xf numFmtId="0" fontId="36" fillId="0" borderId="149" xfId="0" applyFont="1" applyBorder="1" applyAlignment="1" applyProtection="1">
      <alignment horizontal="right" vertical="center" wrapText="1"/>
      <protection hidden="1"/>
    </xf>
    <xf numFmtId="5" fontId="36" fillId="0" borderId="149" xfId="0" applyNumberFormat="1" applyFont="1" applyBorder="1" applyAlignment="1" applyProtection="1">
      <alignment horizontal="left" vertical="center" wrapText="1"/>
      <protection hidden="1"/>
    </xf>
    <xf numFmtId="0" fontId="36" fillId="0" borderId="150" xfId="0" applyFont="1" applyBorder="1" applyAlignment="1" applyProtection="1">
      <alignment horizontal="left" vertical="center" wrapText="1"/>
      <protection hidden="1"/>
    </xf>
    <xf numFmtId="5" fontId="3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92" xfId="0" applyFont="1" applyBorder="1" applyAlignment="1" applyProtection="1">
      <alignment horizontal="center" vertical="center" wrapText="1"/>
      <protection hidden="1"/>
    </xf>
    <xf numFmtId="0" fontId="36" fillId="0" borderId="8" xfId="0" applyFont="1" applyBorder="1" applyAlignment="1" applyProtection="1">
      <alignment horizontal="right" vertical="center" wrapText="1"/>
      <protection hidden="1"/>
    </xf>
    <xf numFmtId="5" fontId="36" fillId="0" borderId="0" xfId="0" applyNumberFormat="1" applyFont="1" applyBorder="1" applyAlignment="1" applyProtection="1">
      <alignment horizontal="left" vertical="center" wrapText="1"/>
      <protection hidden="1"/>
    </xf>
    <xf numFmtId="0" fontId="36" fillId="0" borderId="28" xfId="0" applyFont="1" applyBorder="1" applyAlignment="1" applyProtection="1">
      <alignment horizontal="left" vertical="center" wrapText="1"/>
      <protection hidden="1"/>
    </xf>
    <xf numFmtId="0" fontId="44" fillId="0" borderId="0" xfId="0" applyFont="1" applyAlignment="1" applyProtection="1">
      <alignment horizontal="right" vertical="center"/>
      <protection hidden="1"/>
    </xf>
    <xf numFmtId="0" fontId="45" fillId="0" borderId="0" xfId="0" applyFont="1" applyFill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 shrinkToFit="1"/>
      <protection hidden="1"/>
    </xf>
    <xf numFmtId="0" fontId="43" fillId="0" borderId="0" xfId="0" applyFont="1" applyAlignment="1" applyProtection="1">
      <alignment horizontal="left" vertical="top" shrinkToFit="1"/>
      <protection hidden="1"/>
    </xf>
    <xf numFmtId="0" fontId="52" fillId="0" borderId="0" xfId="0" applyFont="1" applyFill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4" fillId="0" borderId="0" xfId="0" applyFont="1" applyFill="1" applyAlignment="1" applyProtection="1">
      <alignment horizontal="center" vertical="center" shrinkToFit="1"/>
      <protection hidden="1"/>
    </xf>
    <xf numFmtId="0" fontId="43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Fill="1" applyAlignment="1" applyProtection="1">
      <alignment horizontal="left" vertical="center" shrinkToFit="1"/>
      <protection hidden="1"/>
    </xf>
    <xf numFmtId="0" fontId="54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shrinkToFit="1"/>
      <protection locked="0"/>
    </xf>
    <xf numFmtId="0" fontId="43" fillId="0" borderId="0" xfId="0" applyFont="1" applyAlignment="1" applyProtection="1">
      <alignment horizontal="left" shrinkToFit="1"/>
      <protection locked="0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6" fillId="0" borderId="56" xfId="0" applyFont="1" applyBorder="1" applyAlignment="1" applyProtection="1">
      <alignment horizontal="center" vertical="center" wrapText="1"/>
      <protection hidden="1"/>
    </xf>
    <xf numFmtId="0" fontId="36" fillId="0" borderId="31" xfId="0" applyFont="1" applyBorder="1" applyAlignment="1" applyProtection="1">
      <alignment vertical="center" wrapText="1"/>
      <protection hidden="1"/>
    </xf>
    <xf numFmtId="0" fontId="36" fillId="0" borderId="1" xfId="0" applyFont="1" applyBorder="1" applyAlignment="1" applyProtection="1">
      <alignment vertical="center" wrapText="1"/>
      <protection hidden="1"/>
    </xf>
    <xf numFmtId="0" fontId="36" fillId="0" borderId="101" xfId="0" applyFont="1" applyBorder="1" applyAlignment="1" applyProtection="1">
      <alignment vertical="center" wrapText="1"/>
      <protection hidden="1"/>
    </xf>
    <xf numFmtId="0" fontId="36" fillId="0" borderId="151" xfId="0" applyFont="1" applyFill="1" applyBorder="1" applyAlignment="1">
      <alignment vertical="center" wrapText="1"/>
    </xf>
    <xf numFmtId="0" fontId="36" fillId="0" borderId="152" xfId="0" applyFont="1" applyBorder="1" applyAlignment="1">
      <alignment vertical="center" wrapText="1"/>
    </xf>
    <xf numFmtId="0" fontId="36" fillId="0" borderId="153" xfId="0" applyFont="1" applyBorder="1" applyAlignment="1">
      <alignment vertical="center" wrapText="1"/>
    </xf>
    <xf numFmtId="0" fontId="36" fillId="0" borderId="156" xfId="0" applyFont="1" applyFill="1" applyBorder="1" applyAlignment="1">
      <alignment vertical="center" wrapText="1"/>
    </xf>
    <xf numFmtId="0" fontId="36" fillId="0" borderId="157" xfId="0" applyFont="1" applyBorder="1" applyAlignment="1">
      <alignment vertical="center" wrapText="1"/>
    </xf>
    <xf numFmtId="0" fontId="36" fillId="0" borderId="158" xfId="0" applyFont="1" applyBorder="1" applyAlignment="1">
      <alignment vertical="center" wrapText="1"/>
    </xf>
    <xf numFmtId="0" fontId="36" fillId="0" borderId="160" xfId="0" applyFont="1" applyBorder="1" applyAlignment="1">
      <alignment vertical="center" wrapText="1"/>
    </xf>
    <xf numFmtId="0" fontId="36" fillId="0" borderId="161" xfId="0" applyFont="1" applyBorder="1" applyAlignment="1">
      <alignment vertical="center" wrapText="1"/>
    </xf>
    <xf numFmtId="0" fontId="36" fillId="0" borderId="162" xfId="0" applyFont="1" applyBorder="1" applyAlignment="1">
      <alignment vertical="center" wrapText="1"/>
    </xf>
    <xf numFmtId="5" fontId="42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33" xfId="0" applyFont="1" applyBorder="1" applyAlignment="1" applyProtection="1">
      <alignment vertical="center" wrapText="1"/>
      <protection hidden="1"/>
    </xf>
    <xf numFmtId="0" fontId="36" fillId="0" borderId="32" xfId="0" applyFont="1" applyBorder="1" applyAlignment="1" applyProtection="1">
      <alignment vertical="center" wrapText="1"/>
      <protection hidden="1"/>
    </xf>
    <xf numFmtId="5" fontId="36" fillId="0" borderId="154" xfId="0" applyNumberFormat="1" applyFont="1" applyBorder="1" applyAlignment="1" applyProtection="1">
      <alignment horizontal="center" vertical="center" wrapText="1"/>
      <protection hidden="1"/>
    </xf>
    <xf numFmtId="0" fontId="36" fillId="0" borderId="119" xfId="0" applyFont="1" applyBorder="1" applyAlignment="1" applyProtection="1">
      <alignment horizontal="center" vertical="center" wrapText="1"/>
      <protection hidden="1"/>
    </xf>
    <xf numFmtId="0" fontId="36" fillId="0" borderId="155" xfId="0" applyFont="1" applyBorder="1" applyAlignment="1" applyProtection="1">
      <alignment horizontal="center" vertical="center" wrapText="1"/>
      <protection hidden="1"/>
    </xf>
    <xf numFmtId="5" fontId="36" fillId="0" borderId="154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19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55" xfId="0" applyNumberFormat="1" applyFont="1" applyFill="1" applyBorder="1" applyAlignment="1" applyProtection="1">
      <alignment horizontal="center" vertical="center" wrapText="1"/>
      <protection hidden="1"/>
    </xf>
    <xf numFmtId="0" fontId="38" fillId="0" borderId="25" xfId="0" applyFont="1" applyFill="1" applyBorder="1" applyAlignment="1" applyProtection="1">
      <alignment horizontal="left" vertical="center" wrapText="1"/>
      <protection hidden="1"/>
    </xf>
    <xf numFmtId="0" fontId="38" fillId="0" borderId="23" xfId="0" applyFont="1" applyFill="1" applyBorder="1" applyAlignment="1" applyProtection="1">
      <alignment horizontal="left" vertical="center" wrapText="1"/>
      <protection hidden="1"/>
    </xf>
    <xf numFmtId="0" fontId="38" fillId="0" borderId="26" xfId="0" applyFont="1" applyFill="1" applyBorder="1" applyAlignment="1" applyProtection="1">
      <alignment horizontal="left" vertical="center" wrapText="1"/>
      <protection hidden="1"/>
    </xf>
    <xf numFmtId="0" fontId="38" fillId="0" borderId="29" xfId="0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Fill="1" applyBorder="1" applyAlignment="1" applyProtection="1">
      <alignment horizontal="left" vertical="center" wrapText="1"/>
      <protection hidden="1"/>
    </xf>
    <xf numFmtId="0" fontId="38" fillId="0" borderId="30" xfId="0" applyFont="1" applyFill="1" applyBorder="1" applyAlignment="1" applyProtection="1">
      <alignment horizontal="left" vertical="center" wrapText="1"/>
      <protection hidden="1"/>
    </xf>
    <xf numFmtId="0" fontId="36" fillId="0" borderId="34" xfId="0" applyFont="1" applyBorder="1" applyAlignment="1" applyProtection="1">
      <alignment vertical="center" wrapText="1"/>
      <protection hidden="1"/>
    </xf>
    <xf numFmtId="5" fontId="36" fillId="0" borderId="14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49" xfId="0" applyFont="1" applyBorder="1" applyAlignment="1" applyProtection="1">
      <alignment horizontal="center" vertical="center" wrapText="1"/>
      <protection hidden="1"/>
    </xf>
    <xf numFmtId="0" fontId="36" fillId="0" borderId="150" xfId="0" applyFont="1" applyBorder="1" applyAlignment="1" applyProtection="1">
      <alignment horizontal="center" vertical="center" wrapText="1"/>
      <protection hidden="1"/>
    </xf>
    <xf numFmtId="5" fontId="36" fillId="0" borderId="159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22" xfId="0" applyFont="1" applyBorder="1" applyAlignment="1" applyProtection="1">
      <alignment horizontal="center" vertical="center" wrapText="1"/>
      <protection hidden="1"/>
    </xf>
    <xf numFmtId="0" fontId="36" fillId="0" borderId="125" xfId="0" applyFont="1" applyBorder="1" applyAlignment="1" applyProtection="1">
      <alignment horizontal="center" vertical="center" wrapText="1"/>
      <protection hidden="1"/>
    </xf>
    <xf numFmtId="0" fontId="36" fillId="0" borderId="15" xfId="0" applyFont="1" applyBorder="1" applyAlignment="1" applyProtection="1">
      <alignment horizontal="center" vertical="center" wrapText="1"/>
      <protection hidden="1"/>
    </xf>
    <xf numFmtId="0" fontId="36" fillId="0" borderId="103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176" fontId="1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6" fillId="0" borderId="10" xfId="0" applyFont="1" applyFill="1" applyBorder="1" applyAlignment="1" applyProtection="1">
      <alignment horizontal="center" vertical="center"/>
      <protection hidden="1"/>
    </xf>
    <xf numFmtId="0" fontId="16" fillId="0" borderId="11" xfId="0" applyFont="1" applyFill="1" applyBorder="1" applyAlignment="1" applyProtection="1">
      <alignment horizontal="center" vertical="center"/>
      <protection hidden="1"/>
    </xf>
    <xf numFmtId="0" fontId="19" fillId="0" borderId="12" xfId="0" applyFont="1" applyBorder="1" applyAlignment="1" applyProtection="1">
      <alignment vertical="center"/>
      <protection hidden="1"/>
    </xf>
    <xf numFmtId="0" fontId="16" fillId="0" borderId="12" xfId="0" applyFont="1" applyBorder="1" applyAlignment="1" applyProtection="1">
      <alignment vertical="center"/>
      <protection hidden="1"/>
    </xf>
    <xf numFmtId="0" fontId="16" fillId="0" borderId="8" xfId="0" applyFont="1" applyBorder="1" applyAlignment="1" applyProtection="1">
      <alignment horizontal="left" vertical="center" wrapText="1"/>
      <protection hidden="1"/>
    </xf>
    <xf numFmtId="0" fontId="19" fillId="0" borderId="8" xfId="0" applyFont="1" applyBorder="1" applyAlignment="1" applyProtection="1">
      <alignment vertical="center"/>
      <protection hidden="1"/>
    </xf>
    <xf numFmtId="0" fontId="16" fillId="0" borderId="8" xfId="0" applyFont="1" applyBorder="1" applyAlignment="1" applyProtection="1">
      <alignment vertical="center"/>
      <protection hidden="1"/>
    </xf>
    <xf numFmtId="0" fontId="16" fillId="0" borderId="13" xfId="0" applyFont="1" applyBorder="1" applyAlignment="1" applyProtection="1">
      <alignment horizontal="left" vertical="center" wrapText="1"/>
      <protection hidden="1"/>
    </xf>
    <xf numFmtId="0" fontId="16" fillId="0" borderId="25" xfId="0" applyFont="1" applyBorder="1" applyAlignment="1" applyProtection="1">
      <alignment vertical="center"/>
      <protection hidden="1"/>
    </xf>
    <xf numFmtId="0" fontId="26" fillId="0" borderId="18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hidden="1"/>
    </xf>
    <xf numFmtId="0" fontId="16" fillId="0" borderId="20" xfId="0" applyFont="1" applyBorder="1" applyAlignment="1" applyProtection="1">
      <alignment horizontal="center" vertical="center" wrapText="1"/>
      <protection hidden="1"/>
    </xf>
    <xf numFmtId="0" fontId="16" fillId="0" borderId="10" xfId="0" applyFont="1" applyBorder="1" applyAlignment="1" applyProtection="1">
      <alignment horizontal="center" vertical="center" wrapText="1"/>
      <protection hidden="1"/>
    </xf>
    <xf numFmtId="0" fontId="16" fillId="0" borderId="21" xfId="0" applyFont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center" vertical="center" wrapText="1"/>
      <protection hidden="1"/>
    </xf>
    <xf numFmtId="0" fontId="16" fillId="0" borderId="5" xfId="0" applyFont="1" applyBorder="1" applyProtection="1">
      <alignment vertical="center"/>
      <protection hidden="1"/>
    </xf>
    <xf numFmtId="0" fontId="16" fillId="0" borderId="19" xfId="0" applyFont="1" applyBorder="1" applyProtection="1">
      <alignment vertical="center"/>
      <protection hidden="1"/>
    </xf>
    <xf numFmtId="0" fontId="16" fillId="0" borderId="9" xfId="0" applyFont="1" applyBorder="1" applyProtection="1">
      <alignment vertical="center"/>
      <protection hidden="1"/>
    </xf>
    <xf numFmtId="0" fontId="16" fillId="0" borderId="10" xfId="0" applyFont="1" applyBorder="1" applyProtection="1">
      <alignment vertical="center"/>
      <protection hidden="1"/>
    </xf>
    <xf numFmtId="0" fontId="16" fillId="0" borderId="21" xfId="0" applyFont="1" applyBorder="1" applyProtection="1">
      <alignment vertical="center"/>
      <protection hidden="1"/>
    </xf>
    <xf numFmtId="0" fontId="16" fillId="0" borderId="23" xfId="0" applyFont="1" applyBorder="1" applyAlignment="1" applyProtection="1">
      <alignment horizontal="center" vertical="center" wrapText="1"/>
      <protection hidden="1"/>
    </xf>
    <xf numFmtId="0" fontId="16" fillId="0" borderId="23" xfId="0" applyFont="1" applyBorder="1" applyAlignment="1" applyProtection="1">
      <alignment vertical="center"/>
      <protection hidden="1"/>
    </xf>
    <xf numFmtId="0" fontId="16" fillId="0" borderId="23" xfId="0" applyFont="1" applyBorder="1" applyAlignment="1" applyProtection="1">
      <alignment horizontal="left" vertical="center" wrapText="1"/>
      <protection hidden="1"/>
    </xf>
    <xf numFmtId="0" fontId="16" fillId="0" borderId="26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20" fillId="0" borderId="0" xfId="0" applyFont="1" applyFill="1" applyAlignment="1" applyProtection="1">
      <alignment horizontal="center"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0" fillId="2" borderId="0" xfId="0" applyFont="1" applyFill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vertical="center"/>
      <protection hidden="1"/>
    </xf>
    <xf numFmtId="0" fontId="16" fillId="0" borderId="9" xfId="0" applyFont="1" applyBorder="1" applyAlignment="1" applyProtection="1">
      <alignment vertical="center"/>
      <protection hidden="1"/>
    </xf>
    <xf numFmtId="0" fontId="16" fillId="0" borderId="10" xfId="0" applyFont="1" applyBorder="1" applyAlignment="1" applyProtection="1">
      <alignment vertical="center"/>
      <protection hidden="1"/>
    </xf>
    <xf numFmtId="0" fontId="16" fillId="0" borderId="4" xfId="0" applyFont="1" applyBorder="1" applyAlignment="1" applyProtection="1">
      <alignment vertical="center"/>
      <protection hidden="1"/>
    </xf>
    <xf numFmtId="0" fontId="16" fillId="0" borderId="6" xfId="0" applyFont="1" applyBorder="1" applyAlignment="1" applyProtection="1">
      <alignment vertical="center"/>
      <protection hidden="1"/>
    </xf>
    <xf numFmtId="0" fontId="16" fillId="0" borderId="11" xfId="0" applyFont="1" applyBorder="1" applyAlignment="1" applyProtection="1">
      <alignment vertical="center"/>
      <protection hidden="1"/>
    </xf>
    <xf numFmtId="0" fontId="25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right" vertical="center" shrinkToFit="1"/>
      <protection hidden="1"/>
    </xf>
    <xf numFmtId="0" fontId="16" fillId="2" borderId="22" xfId="0" applyFont="1" applyFill="1" applyBorder="1" applyAlignment="1" applyProtection="1">
      <alignment horizontal="center" vertical="center" wrapText="1"/>
      <protection hidden="1"/>
    </xf>
    <xf numFmtId="0" fontId="16" fillId="2" borderId="23" xfId="0" applyFont="1" applyFill="1" applyBorder="1" applyAlignment="1" applyProtection="1">
      <alignment horizontal="center" vertical="center" wrapText="1"/>
      <protection hidden="1"/>
    </xf>
    <xf numFmtId="0" fontId="16" fillId="2" borderId="24" xfId="0" applyFont="1" applyFill="1" applyBorder="1" applyAlignment="1" applyProtection="1">
      <alignment horizontal="center" vertical="center" wrapText="1"/>
      <protection hidden="1"/>
    </xf>
    <xf numFmtId="0" fontId="16" fillId="2" borderId="27" xfId="0" applyFont="1" applyFill="1" applyBorder="1" applyAlignment="1" applyProtection="1">
      <alignment horizontal="center" vertical="center" wrapText="1"/>
      <protection hidden="1"/>
    </xf>
    <xf numFmtId="0" fontId="16" fillId="2" borderId="0" xfId="0" applyFont="1" applyFill="1" applyBorder="1" applyAlignment="1" applyProtection="1">
      <alignment horizontal="center" vertical="center" wrapText="1"/>
      <protection hidden="1"/>
    </xf>
    <xf numFmtId="0" fontId="16" fillId="2" borderId="28" xfId="0" applyFont="1" applyFill="1" applyBorder="1" applyAlignment="1" applyProtection="1">
      <alignment horizontal="center" vertical="center" wrapText="1"/>
      <protection hidden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5" fontId="16" fillId="0" borderId="52" xfId="0" applyNumberFormat="1" applyFont="1" applyBorder="1" applyAlignment="1" applyProtection="1">
      <alignment horizontal="center" vertical="center" wrapText="1"/>
      <protection hidden="1"/>
    </xf>
    <xf numFmtId="5" fontId="16" fillId="0" borderId="53" xfId="0" applyNumberFormat="1" applyFont="1" applyBorder="1" applyAlignment="1" applyProtection="1">
      <alignment horizontal="center" vertical="center" wrapText="1"/>
      <protection hidden="1"/>
    </xf>
    <xf numFmtId="5" fontId="16" fillId="0" borderId="54" xfId="0" applyNumberFormat="1" applyFont="1" applyBorder="1" applyAlignment="1" applyProtection="1">
      <alignment horizontal="center" vertical="center" wrapText="1"/>
      <protection hidden="1"/>
    </xf>
    <xf numFmtId="0" fontId="16" fillId="0" borderId="22" xfId="0" applyFont="1" applyBorder="1" applyAlignment="1" applyProtection="1">
      <alignment horizontal="center" vertical="center" wrapText="1"/>
      <protection hidden="1"/>
    </xf>
    <xf numFmtId="0" fontId="16" fillId="0" borderId="24" xfId="0" applyFont="1" applyBorder="1" applyAlignment="1" applyProtection="1">
      <alignment horizontal="center" vertical="center" wrapText="1"/>
      <protection hidden="1"/>
    </xf>
    <xf numFmtId="0" fontId="16" fillId="0" borderId="27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28" xfId="0" applyFont="1" applyBorder="1" applyAlignment="1" applyProtection="1">
      <alignment horizontal="center" vertical="center" wrapText="1"/>
      <protection hidden="1"/>
    </xf>
    <xf numFmtId="0" fontId="16" fillId="0" borderId="3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 applyProtection="1">
      <alignment horizontal="center" vertical="center" wrapText="1"/>
      <protection hidden="1"/>
    </xf>
    <xf numFmtId="0" fontId="16" fillId="0" borderId="35" xfId="0" applyFont="1" applyBorder="1" applyAlignment="1" applyProtection="1">
      <alignment horizontal="center" vertical="center" wrapText="1"/>
      <protection hidden="1"/>
    </xf>
    <xf numFmtId="0" fontId="16" fillId="0" borderId="36" xfId="0" applyFont="1" applyBorder="1" applyAlignment="1" applyProtection="1">
      <alignment horizontal="center" vertical="center" wrapText="1"/>
      <protection hidden="1"/>
    </xf>
    <xf numFmtId="0" fontId="16" fillId="0" borderId="37" xfId="0" applyFont="1" applyBorder="1" applyAlignment="1" applyProtection="1">
      <alignment horizontal="center" vertical="center" wrapText="1"/>
      <protection hidden="1"/>
    </xf>
    <xf numFmtId="0" fontId="16" fillId="0" borderId="38" xfId="0" applyFont="1" applyBorder="1" applyAlignment="1" applyProtection="1">
      <alignment horizontal="center" vertical="center" wrapText="1"/>
      <protection hidden="1"/>
    </xf>
    <xf numFmtId="0" fontId="16" fillId="0" borderId="39" xfId="0" applyFont="1" applyBorder="1" applyAlignment="1" applyProtection="1">
      <alignment horizontal="center" vertical="center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hidden="1"/>
    </xf>
    <xf numFmtId="0" fontId="16" fillId="0" borderId="36" xfId="0" applyFont="1" applyFill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0" fontId="16" fillId="3" borderId="52" xfId="0" applyFont="1" applyFill="1" applyBorder="1" applyAlignment="1">
      <alignment horizontal="center" vertical="center" wrapText="1"/>
    </xf>
    <xf numFmtId="0" fontId="16" fillId="3" borderId="53" xfId="0" applyFont="1" applyFill="1" applyBorder="1" applyAlignment="1">
      <alignment horizontal="center" vertical="center" wrapText="1"/>
    </xf>
    <xf numFmtId="0" fontId="16" fillId="3" borderId="55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 applyProtection="1">
      <alignment horizontal="center" vertical="center" wrapText="1"/>
      <protection hidden="1"/>
    </xf>
    <xf numFmtId="0" fontId="16" fillId="4" borderId="23" xfId="0" applyFont="1" applyFill="1" applyBorder="1" applyAlignment="1" applyProtection="1">
      <alignment horizontal="center" vertical="center" wrapText="1"/>
      <protection hidden="1"/>
    </xf>
    <xf numFmtId="0" fontId="16" fillId="4" borderId="20" xfId="0" applyFont="1" applyFill="1" applyBorder="1" applyAlignment="1" applyProtection="1">
      <alignment horizontal="center" vertical="center" wrapText="1"/>
      <protection hidden="1"/>
    </xf>
    <xf numFmtId="0" fontId="16" fillId="4" borderId="10" xfId="0" applyFont="1" applyFill="1" applyBorder="1" applyAlignment="1" applyProtection="1">
      <alignment horizontal="center" vertical="center" wrapText="1"/>
      <protection hidden="1"/>
    </xf>
    <xf numFmtId="5" fontId="16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6" fillId="4" borderId="63" xfId="0" applyNumberFormat="1" applyFont="1" applyFill="1" applyBorder="1" applyAlignment="1" applyProtection="1">
      <alignment horizontal="center" vertical="center"/>
      <protection hidden="1"/>
    </xf>
    <xf numFmtId="5" fontId="16" fillId="4" borderId="66" xfId="0" applyNumberFormat="1" applyFont="1" applyFill="1" applyBorder="1" applyAlignment="1" applyProtection="1">
      <alignment horizontal="center" vertical="center"/>
      <protection hidden="1"/>
    </xf>
    <xf numFmtId="0" fontId="16" fillId="3" borderId="63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16" fillId="0" borderId="56" xfId="0" applyFont="1" applyBorder="1" applyAlignment="1" applyProtection="1">
      <alignment horizontal="center" vertical="center" wrapText="1"/>
      <protection hidden="1"/>
    </xf>
    <xf numFmtId="0" fontId="16" fillId="0" borderId="50" xfId="0" applyFont="1" applyBorder="1" applyAlignment="1" applyProtection="1">
      <alignment horizontal="center" vertical="center" wrapText="1"/>
      <protection hidden="1"/>
    </xf>
    <xf numFmtId="5" fontId="16" fillId="0" borderId="57" xfId="0" applyNumberFormat="1" applyFont="1" applyBorder="1" applyAlignment="1" applyProtection="1">
      <alignment horizontal="center" vertical="center" wrapText="1"/>
      <protection hidden="1"/>
    </xf>
    <xf numFmtId="5" fontId="16" fillId="0" borderId="23" xfId="0" applyNumberFormat="1" applyFont="1" applyBorder="1" applyAlignment="1" applyProtection="1">
      <alignment horizontal="center" vertical="center" wrapText="1"/>
      <protection hidden="1"/>
    </xf>
    <xf numFmtId="5" fontId="16" fillId="0" borderId="24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Font="1" applyBorder="1" applyAlignment="1" applyProtection="1">
      <alignment horizontal="center" vertical="center" wrapText="1"/>
      <protection hidden="1"/>
    </xf>
    <xf numFmtId="5" fontId="16" fillId="0" borderId="25" xfId="0" applyNumberFormat="1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5" fontId="16" fillId="0" borderId="58" xfId="0" applyNumberFormat="1" applyFont="1" applyBorder="1" applyAlignment="1" applyProtection="1">
      <alignment horizontal="center" vertical="center" wrapText="1"/>
      <protection hidden="1"/>
    </xf>
    <xf numFmtId="5" fontId="16" fillId="0" borderId="59" xfId="0" applyNumberFormat="1" applyFont="1" applyBorder="1" applyAlignment="1" applyProtection="1">
      <alignment horizontal="center" vertical="center" wrapText="1"/>
      <protection hidden="1"/>
    </xf>
    <xf numFmtId="5" fontId="16" fillId="0" borderId="60" xfId="0" applyNumberFormat="1" applyFont="1" applyBorder="1" applyAlignment="1" applyProtection="1">
      <alignment horizontal="center" vertical="center" wrapText="1"/>
      <protection hidden="1"/>
    </xf>
    <xf numFmtId="0" fontId="16" fillId="3" borderId="58" xfId="0" applyFont="1" applyFill="1" applyBorder="1" applyAlignment="1">
      <alignment horizontal="center" vertical="center" wrapText="1"/>
    </xf>
    <xf numFmtId="0" fontId="16" fillId="3" borderId="59" xfId="0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0" fontId="16" fillId="0" borderId="27" xfId="0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41" xfId="0" applyFont="1" applyBorder="1" applyAlignment="1" applyProtection="1">
      <alignment horizontal="center" vertical="center"/>
      <protection hidden="1"/>
    </xf>
    <xf numFmtId="0" fontId="16" fillId="0" borderId="20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50" xfId="0" applyFont="1" applyBorder="1" applyAlignment="1" applyProtection="1">
      <alignment horizontal="center" vertical="center"/>
      <protection hidden="1"/>
    </xf>
    <xf numFmtId="5" fontId="16" fillId="0" borderId="42" xfId="0" applyNumberFormat="1" applyFont="1" applyBorder="1" applyAlignment="1" applyProtection="1">
      <alignment horizontal="center" vertical="center" wrapText="1"/>
      <protection hidden="1"/>
    </xf>
    <xf numFmtId="5" fontId="16" fillId="0" borderId="43" xfId="0" applyNumberFormat="1" applyFont="1" applyBorder="1" applyAlignment="1" applyProtection="1">
      <alignment horizontal="center" vertical="center" wrapText="1"/>
      <protection hidden="1"/>
    </xf>
    <xf numFmtId="5" fontId="16" fillId="0" borderId="44" xfId="0" applyNumberFormat="1" applyFont="1" applyBorder="1" applyAlignment="1" applyProtection="1">
      <alignment horizontal="center" vertical="center" wrapText="1"/>
      <protection hidden="1"/>
    </xf>
    <xf numFmtId="5" fontId="16" fillId="0" borderId="45" xfId="0" applyNumberFormat="1" applyFont="1" applyBorder="1" applyAlignment="1" applyProtection="1">
      <alignment horizontal="center" vertical="center" wrapText="1"/>
      <protection hidden="1"/>
    </xf>
    <xf numFmtId="5" fontId="16" fillId="0" borderId="46" xfId="0" applyNumberFormat="1" applyFont="1" applyBorder="1" applyAlignment="1" applyProtection="1">
      <alignment horizontal="center" vertical="center" wrapText="1"/>
      <protection hidden="1"/>
    </xf>
    <xf numFmtId="5" fontId="16" fillId="0" borderId="47" xfId="0" applyNumberFormat="1" applyFont="1" applyBorder="1" applyAlignment="1" applyProtection="1">
      <alignment horizontal="center" vertical="center" wrapText="1"/>
      <protection hidden="1"/>
    </xf>
    <xf numFmtId="5" fontId="16" fillId="0" borderId="48" xfId="0" applyNumberFormat="1" applyFont="1" applyBorder="1" applyAlignment="1" applyProtection="1">
      <alignment horizontal="center" vertical="center" wrapText="1"/>
      <protection hidden="1"/>
    </xf>
    <xf numFmtId="0" fontId="16" fillId="3" borderId="69" xfId="0" applyFont="1" applyFill="1" applyBorder="1" applyAlignment="1">
      <alignment horizontal="center" vertical="center"/>
    </xf>
    <xf numFmtId="0" fontId="16" fillId="3" borderId="70" xfId="0" applyFont="1" applyFill="1" applyBorder="1" applyAlignment="1">
      <alignment horizontal="center" vertical="center"/>
    </xf>
    <xf numFmtId="0" fontId="16" fillId="3" borderId="72" xfId="0" applyFont="1" applyFill="1" applyBorder="1" applyAlignment="1">
      <alignment horizontal="center" vertical="center"/>
    </xf>
    <xf numFmtId="0" fontId="16" fillId="3" borderId="73" xfId="0" applyFont="1" applyFill="1" applyBorder="1" applyAlignment="1">
      <alignment horizontal="center" vertical="center"/>
    </xf>
    <xf numFmtId="0" fontId="16" fillId="0" borderId="74" xfId="0" applyFont="1" applyBorder="1" applyAlignment="1" applyProtection="1">
      <alignment horizontal="center" vertical="center" wrapText="1"/>
      <protection hidden="1"/>
    </xf>
    <xf numFmtId="0" fontId="16" fillId="0" borderId="75" xfId="0" applyFont="1" applyBorder="1" applyAlignment="1" applyProtection="1">
      <alignment horizontal="center" vertical="center" wrapText="1"/>
      <protection hidden="1"/>
    </xf>
    <xf numFmtId="0" fontId="16" fillId="0" borderId="78" xfId="0" applyFont="1" applyBorder="1" applyAlignment="1" applyProtection="1">
      <alignment horizontal="center" vertical="center" wrapText="1"/>
      <protection hidden="1"/>
    </xf>
    <xf numFmtId="0" fontId="16" fillId="0" borderId="79" xfId="0" applyFont="1" applyBorder="1" applyAlignment="1" applyProtection="1">
      <alignment horizontal="center" vertical="center" wrapText="1"/>
      <protection hidden="1"/>
    </xf>
    <xf numFmtId="0" fontId="16" fillId="0" borderId="80" xfId="0" applyFont="1" applyBorder="1" applyAlignment="1" applyProtection="1">
      <alignment horizontal="center" vertical="center" wrapText="1"/>
      <protection hidden="1"/>
    </xf>
    <xf numFmtId="0" fontId="16" fillId="0" borderId="76" xfId="0" applyFont="1" applyBorder="1" applyAlignment="1" applyProtection="1">
      <alignment horizontal="center" vertical="center" wrapText="1"/>
      <protection hidden="1"/>
    </xf>
    <xf numFmtId="0" fontId="16" fillId="0" borderId="77" xfId="0" applyFont="1" applyBorder="1" applyAlignment="1" applyProtection="1">
      <alignment horizontal="center" vertical="center" wrapText="1"/>
      <protection hidden="1"/>
    </xf>
    <xf numFmtId="0" fontId="16" fillId="0" borderId="85" xfId="0" applyFont="1" applyBorder="1" applyAlignment="1" applyProtection="1">
      <alignment horizontal="center" vertical="center" wrapText="1"/>
      <protection hidden="1"/>
    </xf>
    <xf numFmtId="0" fontId="16" fillId="0" borderId="81" xfId="0" applyFont="1" applyBorder="1" applyAlignment="1" applyProtection="1">
      <alignment horizontal="center" vertical="center" wrapText="1"/>
      <protection hidden="1"/>
    </xf>
    <xf numFmtId="0" fontId="16" fillId="0" borderId="82" xfId="0" applyFont="1" applyBorder="1" applyAlignment="1" applyProtection="1">
      <alignment horizontal="center" vertical="center" wrapText="1"/>
      <protection hidden="1"/>
    </xf>
    <xf numFmtId="0" fontId="16" fillId="0" borderId="83" xfId="0" applyFont="1" applyBorder="1" applyAlignment="1" applyProtection="1">
      <alignment horizontal="center" vertical="center" wrapText="1"/>
      <protection hidden="1"/>
    </xf>
    <xf numFmtId="0" fontId="26" fillId="0" borderId="84" xfId="0" applyFont="1" applyBorder="1" applyAlignment="1" applyProtection="1">
      <alignment horizontal="center" vertical="center" wrapText="1"/>
      <protection hidden="1"/>
    </xf>
    <xf numFmtId="0" fontId="26" fillId="0" borderId="82" xfId="0" applyFont="1" applyBorder="1" applyAlignment="1" applyProtection="1">
      <alignment horizontal="center" vertical="center" wrapText="1"/>
      <protection hidden="1"/>
    </xf>
    <xf numFmtId="0" fontId="26" fillId="0" borderId="83" xfId="0" applyFont="1" applyBorder="1" applyAlignment="1" applyProtection="1">
      <alignment horizontal="center" vertical="center" wrapText="1"/>
      <protection hidden="1"/>
    </xf>
    <xf numFmtId="0" fontId="16" fillId="0" borderId="84" xfId="0" applyFont="1" applyBorder="1" applyAlignment="1" applyProtection="1">
      <alignment horizontal="center" vertical="center" wrapText="1"/>
      <protection hidden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5" fontId="16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8" fillId="3" borderId="69" xfId="0" applyNumberFormat="1" applyFont="1" applyFill="1" applyBorder="1" applyAlignment="1">
      <alignment horizontal="center" vertical="center" wrapText="1"/>
    </xf>
    <xf numFmtId="0" fontId="18" fillId="3" borderId="72" xfId="0" applyNumberFormat="1" applyFont="1" applyFill="1" applyBorder="1" applyAlignment="1">
      <alignment horizontal="center" vertical="center" wrapText="1"/>
    </xf>
    <xf numFmtId="0" fontId="16" fillId="0" borderId="86" xfId="0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Protection="1">
      <alignment vertical="center"/>
      <protection hidden="1"/>
    </xf>
    <xf numFmtId="0" fontId="16" fillId="0" borderId="44" xfId="0" applyFont="1" applyBorder="1" applyProtection="1">
      <alignment vertical="center"/>
      <protection hidden="1"/>
    </xf>
    <xf numFmtId="0" fontId="16" fillId="0" borderId="20" xfId="0" applyFont="1" applyBorder="1" applyProtection="1">
      <alignment vertical="center"/>
      <protection hidden="1"/>
    </xf>
    <xf numFmtId="0" fontId="16" fillId="0" borderId="46" xfId="0" applyFont="1" applyBorder="1" applyAlignment="1" applyProtection="1">
      <alignment horizontal="left" vertical="center" wrapText="1"/>
      <protection hidden="1"/>
    </xf>
    <xf numFmtId="0" fontId="16" fillId="0" borderId="47" xfId="0" applyFont="1" applyBorder="1" applyAlignment="1" applyProtection="1">
      <alignment horizontal="left" vertical="center" wrapText="1"/>
      <protection hidden="1"/>
    </xf>
    <xf numFmtId="0" fontId="16" fillId="0" borderId="87" xfId="0" applyFont="1" applyBorder="1" applyAlignment="1" applyProtection="1">
      <alignment horizontal="left" vertical="center" wrapText="1"/>
      <protection hidden="1"/>
    </xf>
    <xf numFmtId="0" fontId="18" fillId="0" borderId="88" xfId="0" applyFont="1" applyBorder="1" applyAlignment="1" applyProtection="1">
      <alignment horizontal="center" vertical="center" wrapText="1"/>
      <protection hidden="1"/>
    </xf>
    <xf numFmtId="0" fontId="18" fillId="0" borderId="47" xfId="0" applyFont="1" applyBorder="1" applyAlignment="1" applyProtection="1">
      <alignment horizontal="center" vertical="center" wrapText="1"/>
      <protection hidden="1"/>
    </xf>
    <xf numFmtId="0" fontId="18" fillId="0" borderId="48" xfId="0" applyFont="1" applyBorder="1" applyAlignment="1" applyProtection="1">
      <alignment horizontal="center" vertical="center" wrapText="1"/>
      <protection hidden="1"/>
    </xf>
    <xf numFmtId="0" fontId="16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horizontal="center" vertical="center" wrapText="1"/>
      <protection hidden="1"/>
    </xf>
    <xf numFmtId="0" fontId="16" fillId="3" borderId="44" xfId="0" applyFont="1" applyFill="1" applyBorder="1" applyAlignment="1" applyProtection="1">
      <alignment horizontal="center" vertical="center" wrapText="1"/>
      <protection hidden="1"/>
    </xf>
    <xf numFmtId="0" fontId="16" fillId="3" borderId="9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6" fillId="3" borderId="21" xfId="0" applyFont="1" applyFill="1" applyBorder="1" applyAlignment="1" applyProtection="1">
      <alignment horizontal="center" vertical="center" wrapText="1"/>
      <protection hidden="1"/>
    </xf>
    <xf numFmtId="0" fontId="16" fillId="3" borderId="29" xfId="0" applyFont="1" applyFill="1" applyBorder="1" applyAlignment="1" applyProtection="1">
      <alignment horizontal="center" vertical="center" wrapText="1"/>
      <protection hidden="1"/>
    </xf>
    <xf numFmtId="0" fontId="16" fillId="3" borderId="0" xfId="0" applyFont="1" applyFill="1" applyBorder="1" applyAlignment="1" applyProtection="1">
      <alignment horizontal="center" vertical="center" wrapText="1"/>
      <protection hidden="1"/>
    </xf>
    <xf numFmtId="0" fontId="16" fillId="3" borderId="28" xfId="0" applyFont="1" applyFill="1" applyBorder="1" applyAlignment="1" applyProtection="1">
      <alignment horizontal="center" vertical="center" wrapText="1"/>
      <protection hidden="1"/>
    </xf>
    <xf numFmtId="0" fontId="16" fillId="3" borderId="33" xfId="0" applyFont="1" applyFill="1" applyBorder="1" applyAlignment="1" applyProtection="1">
      <alignment horizontal="center" vertical="center" wrapText="1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32" xfId="0" applyFont="1" applyFill="1" applyBorder="1" applyAlignment="1" applyProtection="1">
      <alignment horizontal="center" vertical="center" wrapText="1"/>
      <protection hidden="1"/>
    </xf>
    <xf numFmtId="5" fontId="16" fillId="0" borderId="89" xfId="0" applyNumberFormat="1" applyFont="1" applyBorder="1" applyAlignment="1" applyProtection="1">
      <alignment horizontal="center" vertical="center" wrapText="1"/>
      <protection hidden="1"/>
    </xf>
    <xf numFmtId="5" fontId="16" fillId="0" borderId="29" xfId="0" applyNumberFormat="1" applyFont="1" applyBorder="1" applyAlignment="1" applyProtection="1">
      <alignment horizontal="center" vertical="center" wrapText="1"/>
      <protection hidden="1"/>
    </xf>
    <xf numFmtId="5" fontId="16" fillId="0" borderId="0" xfId="0" applyNumberFormat="1" applyFont="1" applyBorder="1" applyAlignment="1" applyProtection="1">
      <alignment horizontal="center" vertical="center" wrapText="1"/>
      <protection hidden="1"/>
    </xf>
    <xf numFmtId="5" fontId="16" fillId="0" borderId="30" xfId="0" applyNumberFormat="1" applyFont="1" applyBorder="1" applyAlignment="1" applyProtection="1">
      <alignment horizontal="center" vertical="center" wrapText="1"/>
      <protection hidden="1"/>
    </xf>
    <xf numFmtId="5" fontId="16" fillId="0" borderId="33" xfId="0" applyNumberFormat="1" applyFont="1" applyBorder="1" applyAlignment="1" applyProtection="1">
      <alignment horizontal="center" vertical="center" wrapText="1"/>
      <protection hidden="1"/>
    </xf>
    <xf numFmtId="5" fontId="16" fillId="0" borderId="1" xfId="0" applyNumberFormat="1" applyFont="1" applyBorder="1" applyAlignment="1" applyProtection="1">
      <alignment horizontal="center" vertical="center" wrapText="1"/>
      <protection hidden="1"/>
    </xf>
    <xf numFmtId="5" fontId="16" fillId="0" borderId="34" xfId="0" applyNumberFormat="1" applyFont="1" applyBorder="1" applyAlignment="1" applyProtection="1">
      <alignment horizontal="center" vertical="center" wrapText="1"/>
      <protection hidden="1"/>
    </xf>
    <xf numFmtId="0" fontId="18" fillId="0" borderId="52" xfId="0" applyFont="1" applyBorder="1" applyAlignment="1" applyProtection="1">
      <alignment horizontal="left" vertical="center"/>
      <protection hidden="1"/>
    </xf>
    <xf numFmtId="0" fontId="18" fillId="0" borderId="53" xfId="0" applyFont="1" applyBorder="1" applyAlignment="1" applyProtection="1">
      <alignment horizontal="left" vertical="center"/>
      <protection hidden="1"/>
    </xf>
    <xf numFmtId="0" fontId="18" fillId="0" borderId="90" xfId="0" applyFont="1" applyBorder="1" applyAlignment="1" applyProtection="1">
      <alignment horizontal="left" vertical="center"/>
      <protection hidden="1"/>
    </xf>
    <xf numFmtId="5" fontId="16" fillId="0" borderId="51" xfId="0" applyNumberFormat="1" applyFont="1" applyBorder="1" applyAlignment="1" applyProtection="1">
      <alignment horizontal="center" vertical="center" wrapText="1"/>
      <protection hidden="1"/>
    </xf>
    <xf numFmtId="5" fontId="16" fillId="0" borderId="10" xfId="0" applyNumberFormat="1" applyFont="1" applyBorder="1" applyAlignment="1" applyProtection="1">
      <alignment horizontal="center" vertical="center" wrapText="1"/>
      <protection hidden="1"/>
    </xf>
    <xf numFmtId="5" fontId="16" fillId="0" borderId="21" xfId="0" applyNumberFormat="1" applyFont="1" applyBorder="1" applyAlignment="1" applyProtection="1">
      <alignment horizontal="center" vertical="center" wrapText="1"/>
      <protection hidden="1"/>
    </xf>
    <xf numFmtId="0" fontId="16" fillId="0" borderId="91" xfId="0" applyFont="1" applyBorder="1" applyAlignment="1" applyProtection="1">
      <alignment horizontal="center" vertical="center" wrapText="1"/>
      <protection hidden="1"/>
    </xf>
    <xf numFmtId="0" fontId="16" fillId="0" borderId="59" xfId="0" applyFont="1" applyBorder="1" applyAlignment="1" applyProtection="1">
      <alignment horizontal="center" vertical="center" wrapText="1"/>
      <protection hidden="1"/>
    </xf>
    <xf numFmtId="0" fontId="16" fillId="0" borderId="93" xfId="0" applyFont="1" applyBorder="1" applyAlignment="1" applyProtection="1">
      <alignment horizontal="center" vertical="center" wrapText="1"/>
      <protection hidden="1"/>
    </xf>
    <xf numFmtId="0" fontId="16" fillId="0" borderId="94" xfId="0" applyFont="1" applyBorder="1" applyAlignment="1" applyProtection="1">
      <alignment horizontal="center" vertical="center" wrapText="1"/>
      <protection hidden="1"/>
    </xf>
    <xf numFmtId="0" fontId="16" fillId="0" borderId="99" xfId="0" applyFont="1" applyBorder="1" applyAlignment="1" applyProtection="1">
      <alignment horizontal="center" vertical="center" wrapText="1"/>
      <protection hidden="1"/>
    </xf>
    <xf numFmtId="0" fontId="16" fillId="0" borderId="53" xfId="0" applyFont="1" applyBorder="1" applyAlignment="1" applyProtection="1">
      <alignment horizontal="center" vertical="center" wrapText="1"/>
      <protection hidden="1"/>
    </xf>
    <xf numFmtId="0" fontId="16" fillId="0" borderId="25" xfId="0" applyFont="1" applyBorder="1" applyAlignment="1" applyProtection="1">
      <alignment horizontal="left" vertical="center" wrapText="1"/>
      <protection hidden="1"/>
    </xf>
    <xf numFmtId="0" fontId="16" fillId="0" borderId="56" xfId="0" applyFont="1" applyBorder="1" applyAlignment="1" applyProtection="1">
      <alignment horizontal="left" vertical="center" wrapText="1"/>
      <protection hidden="1"/>
    </xf>
    <xf numFmtId="5" fontId="16" fillId="0" borderId="52" xfId="0" applyNumberFormat="1" applyFont="1" applyBorder="1" applyAlignment="1" applyProtection="1">
      <alignment horizontal="left" vertical="center" wrapText="1"/>
      <protection hidden="1"/>
    </xf>
    <xf numFmtId="5" fontId="16" fillId="0" borderId="53" xfId="0" applyNumberFormat="1" applyFont="1" applyBorder="1" applyAlignment="1" applyProtection="1">
      <alignment horizontal="left" vertical="center" wrapText="1"/>
      <protection hidden="1"/>
    </xf>
    <xf numFmtId="5" fontId="16" fillId="0" borderId="90" xfId="0" applyNumberFormat="1" applyFont="1" applyBorder="1" applyAlignment="1" applyProtection="1">
      <alignment horizontal="left" vertical="center" wrapText="1"/>
      <protection hidden="1"/>
    </xf>
    <xf numFmtId="5" fontId="28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33" xfId="0" applyFont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left" vertical="center" wrapText="1"/>
      <protection hidden="1"/>
    </xf>
    <xf numFmtId="0" fontId="16" fillId="0" borderId="101" xfId="0" applyFont="1" applyBorder="1" applyAlignment="1" applyProtection="1">
      <alignment horizontal="left" vertical="center" wrapText="1"/>
      <protection hidden="1"/>
    </xf>
    <xf numFmtId="5" fontId="28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8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95" xfId="0" applyNumberFormat="1" applyFont="1" applyBorder="1" applyAlignment="1" applyProtection="1">
      <alignment horizontal="center" vertical="center" wrapText="1"/>
      <protection hidden="1"/>
    </xf>
    <xf numFmtId="5" fontId="16" fillId="0" borderId="28" xfId="0" applyNumberFormat="1" applyFont="1" applyBorder="1" applyAlignment="1" applyProtection="1">
      <alignment horizontal="center" vertical="center" wrapText="1"/>
      <protection hidden="1"/>
    </xf>
    <xf numFmtId="5" fontId="16" fillId="0" borderId="12" xfId="0" applyNumberFormat="1" applyFont="1" applyBorder="1" applyAlignment="1" applyProtection="1">
      <alignment horizontal="center" vertical="center" wrapText="1"/>
      <protection hidden="1"/>
    </xf>
    <xf numFmtId="5" fontId="16" fillId="0" borderId="8" xfId="0" applyNumberFormat="1" applyFont="1" applyBorder="1" applyAlignment="1" applyProtection="1">
      <alignment horizontal="center" vertical="center" wrapText="1"/>
      <protection hidden="1"/>
    </xf>
    <xf numFmtId="5" fontId="16" fillId="0" borderId="92" xfId="0" applyNumberFormat="1" applyFont="1" applyBorder="1" applyAlignment="1" applyProtection="1">
      <alignment horizontal="center" vertical="center" wrapText="1"/>
      <protection hidden="1"/>
    </xf>
    <xf numFmtId="0" fontId="16" fillId="0" borderId="29" xfId="0" applyFont="1" applyBorder="1" applyAlignment="1" applyProtection="1">
      <alignment horizontal="left" vertical="center" wrapText="1"/>
      <protection hidden="1"/>
    </xf>
    <xf numFmtId="0" fontId="16" fillId="0" borderId="0" xfId="0" applyFont="1" applyBorder="1" applyAlignment="1" applyProtection="1">
      <alignment horizontal="left" vertical="center" wrapText="1"/>
      <protection hidden="1"/>
    </xf>
    <xf numFmtId="0" fontId="16" fillId="0" borderId="41" xfId="0" applyFont="1" applyBorder="1" applyAlignment="1" applyProtection="1">
      <alignment horizontal="left" vertical="center" wrapText="1"/>
      <protection hidden="1"/>
    </xf>
    <xf numFmtId="0" fontId="16" fillId="0" borderId="96" xfId="0" applyFont="1" applyBorder="1" applyAlignment="1" applyProtection="1">
      <alignment horizontal="left" vertical="center" wrapText="1"/>
      <protection hidden="1"/>
    </xf>
    <xf numFmtId="0" fontId="16" fillId="0" borderId="97" xfId="0" applyFont="1" applyBorder="1" applyAlignment="1" applyProtection="1">
      <alignment horizontal="left" vertical="center" wrapText="1"/>
      <protection hidden="1"/>
    </xf>
    <xf numFmtId="0" fontId="16" fillId="0" borderId="98" xfId="0" applyFont="1" applyBorder="1" applyAlignment="1" applyProtection="1">
      <alignment horizontal="left" vertical="center" wrapText="1"/>
      <protection hidden="1"/>
    </xf>
    <xf numFmtId="5" fontId="16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6" fillId="0" borderId="96" xfId="0" applyNumberFormat="1" applyFont="1" applyBorder="1" applyAlignment="1" applyProtection="1">
      <alignment horizontal="left" vertical="center" wrapText="1"/>
      <protection hidden="1"/>
    </xf>
    <xf numFmtId="5" fontId="16" fillId="0" borderId="97" xfId="0" applyNumberFormat="1" applyFont="1" applyBorder="1" applyAlignment="1" applyProtection="1">
      <alignment horizontal="left" vertical="center" wrapText="1"/>
      <protection hidden="1"/>
    </xf>
    <xf numFmtId="5" fontId="16" fillId="0" borderId="98" xfId="0" applyNumberFormat="1" applyFont="1" applyBorder="1" applyAlignment="1" applyProtection="1">
      <alignment horizontal="left" vertical="center" wrapText="1"/>
      <protection hidden="1"/>
    </xf>
    <xf numFmtId="0" fontId="16" fillId="0" borderId="40" xfId="0" applyFont="1" applyBorder="1" applyAlignment="1" applyProtection="1">
      <alignment horizontal="center" vertical="center" wrapText="1"/>
      <protection hidden="1"/>
    </xf>
    <xf numFmtId="0" fontId="16" fillId="0" borderId="104" xfId="0" applyFont="1" applyBorder="1" applyAlignment="1" applyProtection="1">
      <alignment horizontal="center" vertical="center" wrapText="1"/>
      <protection hidden="1"/>
    </xf>
    <xf numFmtId="5" fontId="16" fillId="0" borderId="105" xfId="0" applyNumberFormat="1" applyFont="1" applyBorder="1" applyAlignment="1" applyProtection="1">
      <alignment horizontal="center" vertical="center" wrapText="1"/>
      <protection hidden="1"/>
    </xf>
    <xf numFmtId="0" fontId="16" fillId="0" borderId="106" xfId="0" applyFont="1" applyBorder="1" applyAlignment="1" applyProtection="1">
      <alignment vertical="center" wrapText="1"/>
      <protection hidden="1"/>
    </xf>
    <xf numFmtId="0" fontId="16" fillId="0" borderId="107" xfId="0" applyFont="1" applyBorder="1" applyAlignment="1" applyProtection="1">
      <alignment vertical="center" wrapText="1"/>
      <protection hidden="1"/>
    </xf>
    <xf numFmtId="0" fontId="16" fillId="0" borderId="23" xfId="0" applyFont="1" applyBorder="1" applyProtection="1">
      <alignment vertical="center"/>
      <protection hidden="1"/>
    </xf>
    <xf numFmtId="0" fontId="16" fillId="0" borderId="24" xfId="0" applyFont="1" applyBorder="1" applyProtection="1">
      <alignment vertical="center"/>
      <protection hidden="1"/>
    </xf>
    <xf numFmtId="0" fontId="16" fillId="0" borderId="109" xfId="0" applyFont="1" applyBorder="1" applyProtection="1">
      <alignment vertical="center"/>
      <protection hidden="1"/>
    </xf>
    <xf numFmtId="0" fontId="16" fillId="0" borderId="1" xfId="0" applyFont="1" applyBorder="1" applyProtection="1">
      <alignment vertical="center"/>
      <protection hidden="1"/>
    </xf>
    <xf numFmtId="0" fontId="16" fillId="0" borderId="32" xfId="0" applyFont="1" applyBorder="1" applyProtection="1">
      <alignment vertical="center"/>
      <protection hidden="1"/>
    </xf>
    <xf numFmtId="5" fontId="16" fillId="0" borderId="26" xfId="0" applyNumberFormat="1" applyFont="1" applyBorder="1" applyAlignment="1" applyProtection="1">
      <alignment horizontal="center" vertical="center" wrapText="1"/>
      <protection hidden="1"/>
    </xf>
    <xf numFmtId="0" fontId="16" fillId="0" borderId="14" xfId="0" applyFont="1" applyBorder="1" applyAlignment="1" applyProtection="1">
      <alignment horizontal="center" vertical="center" wrapText="1"/>
      <protection hidden="1"/>
    </xf>
    <xf numFmtId="0" fontId="16" fillId="0" borderId="15" xfId="0" applyFont="1" applyBorder="1" applyAlignment="1" applyProtection="1">
      <alignment horizontal="center" vertical="center" wrapText="1"/>
      <protection hidden="1"/>
    </xf>
    <xf numFmtId="0" fontId="16" fillId="0" borderId="108" xfId="0" applyFont="1" applyBorder="1" applyAlignment="1" applyProtection="1">
      <alignment horizontal="center" vertical="center" wrapText="1"/>
      <protection hidden="1"/>
    </xf>
    <xf numFmtId="0" fontId="16" fillId="5" borderId="39" xfId="0" applyFont="1" applyFill="1" applyBorder="1" applyAlignment="1" applyProtection="1">
      <alignment horizontal="center" vertical="center" wrapText="1"/>
      <protection hidden="1"/>
    </xf>
    <xf numFmtId="0" fontId="16" fillId="5" borderId="36" xfId="0" applyFont="1" applyFill="1" applyBorder="1" applyAlignment="1" applyProtection="1">
      <alignment horizontal="center" vertical="center" wrapText="1"/>
      <protection hidden="1"/>
    </xf>
    <xf numFmtId="0" fontId="16" fillId="3" borderId="39" xfId="0" applyFont="1" applyFill="1" applyBorder="1" applyAlignment="1" applyProtection="1">
      <alignment horizontal="center" vertical="center" wrapText="1"/>
      <protection hidden="1"/>
    </xf>
    <xf numFmtId="0" fontId="16" fillId="3" borderId="36" xfId="0" applyFont="1" applyFill="1" applyBorder="1" applyAlignment="1" applyProtection="1">
      <alignment horizontal="center" vertical="center" wrapText="1"/>
      <protection hidden="1"/>
    </xf>
    <xf numFmtId="0" fontId="16" fillId="3" borderId="40" xfId="0" applyFont="1" applyFill="1" applyBorder="1" applyAlignment="1" applyProtection="1">
      <alignment horizontal="center" vertical="center" wrapText="1"/>
      <protection hidden="1"/>
    </xf>
    <xf numFmtId="0" fontId="18" fillId="0" borderId="33" xfId="0" applyFont="1" applyBorder="1" applyAlignment="1" applyProtection="1">
      <alignment horizontal="center" vertical="center" wrapText="1"/>
      <protection hidden="1"/>
    </xf>
    <xf numFmtId="0" fontId="16" fillId="0" borderId="116" xfId="0" applyFont="1" applyBorder="1" applyAlignment="1" applyProtection="1">
      <alignment horizontal="center" vertical="center" wrapText="1"/>
      <protection hidden="1"/>
    </xf>
    <xf numFmtId="0" fontId="16" fillId="6" borderId="39" xfId="0" applyFont="1" applyFill="1" applyBorder="1" applyAlignment="1" applyProtection="1">
      <alignment horizontal="center" vertical="center" wrapText="1"/>
      <protection hidden="1"/>
    </xf>
    <xf numFmtId="0" fontId="16" fillId="6" borderId="36" xfId="0" applyFont="1" applyFill="1" applyBorder="1" applyAlignment="1" applyProtection="1">
      <alignment horizontal="center" vertical="center" wrapText="1"/>
      <protection hidden="1"/>
    </xf>
    <xf numFmtId="0" fontId="16" fillId="6" borderId="38" xfId="0" applyFont="1" applyFill="1" applyBorder="1" applyAlignment="1" applyProtection="1">
      <alignment horizontal="center" vertical="center" wrapText="1"/>
      <protection hidden="1"/>
    </xf>
    <xf numFmtId="0" fontId="16" fillId="0" borderId="40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left" vertical="top" wrapText="1"/>
      <protection hidden="1"/>
    </xf>
    <xf numFmtId="0" fontId="16" fillId="0" borderId="28" xfId="0" applyFont="1" applyBorder="1" applyAlignment="1" applyProtection="1">
      <alignment horizontal="left" vertical="top" wrapText="1"/>
      <protection hidden="1"/>
    </xf>
    <xf numFmtId="0" fontId="16" fillId="0" borderId="10" xfId="0" applyFont="1" applyBorder="1" applyAlignment="1" applyProtection="1">
      <alignment horizontal="left" vertical="top"/>
      <protection hidden="1"/>
    </xf>
    <xf numFmtId="0" fontId="16" fillId="0" borderId="21" xfId="0" applyFont="1" applyBorder="1" applyAlignment="1" applyProtection="1">
      <alignment horizontal="left" vertical="top"/>
      <protection hidden="1"/>
    </xf>
    <xf numFmtId="0" fontId="16" fillId="3" borderId="31" xfId="0" applyFont="1" applyFill="1" applyBorder="1" applyAlignment="1" applyProtection="1">
      <alignment horizontal="center" vertical="center" wrapText="1"/>
      <protection hidden="1"/>
    </xf>
    <xf numFmtId="0" fontId="16" fillId="0" borderId="101" xfId="0" applyFont="1" applyBorder="1" applyProtection="1">
      <alignment vertical="center"/>
      <protection hidden="1"/>
    </xf>
    <xf numFmtId="5" fontId="16" fillId="3" borderId="109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6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6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Border="1" applyAlignment="1" applyProtection="1">
      <alignment horizontal="left" vertical="top" wrapText="1"/>
      <protection hidden="1"/>
    </xf>
    <xf numFmtId="0" fontId="26" fillId="0" borderId="103" xfId="0" applyFont="1" applyBorder="1" applyAlignment="1" applyProtection="1">
      <alignment horizontal="left" vertical="top" wrapText="1"/>
      <protection hidden="1"/>
    </xf>
    <xf numFmtId="0" fontId="16" fillId="3" borderId="45" xfId="0" applyFont="1" applyFill="1" applyBorder="1" applyAlignment="1" applyProtection="1">
      <alignment horizontal="left" vertical="center" wrapText="1"/>
      <protection hidden="1"/>
    </xf>
    <xf numFmtId="0" fontId="16" fillId="3" borderId="43" xfId="0" applyFont="1" applyFill="1" applyBorder="1" applyAlignment="1" applyProtection="1">
      <alignment horizontal="left" vertical="center" wrapText="1"/>
      <protection hidden="1"/>
    </xf>
    <xf numFmtId="0" fontId="16" fillId="3" borderId="89" xfId="0" applyFont="1" applyFill="1" applyBorder="1" applyAlignment="1" applyProtection="1">
      <alignment horizontal="left" vertical="center" wrapText="1"/>
      <protection hidden="1"/>
    </xf>
    <xf numFmtId="0" fontId="16" fillId="3" borderId="29" xfId="0" applyFont="1" applyFill="1" applyBorder="1" applyAlignment="1" applyProtection="1">
      <alignment horizontal="left" vertical="center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6" fillId="3" borderId="30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30" xfId="0" applyFont="1" applyBorder="1" applyAlignment="1" applyProtection="1">
      <alignment horizontal="left" vertical="center" wrapText="1"/>
      <protection hidden="1"/>
    </xf>
    <xf numFmtId="0" fontId="16" fillId="0" borderId="34" xfId="0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/>
      <protection hidden="1"/>
    </xf>
    <xf numFmtId="0" fontId="16" fillId="0" borderId="43" xfId="0" applyFont="1" applyBorder="1" applyAlignment="1" applyProtection="1">
      <alignment horizontal="center" vertical="center"/>
      <protection hidden="1"/>
    </xf>
    <xf numFmtId="0" fontId="16" fillId="0" borderId="110" xfId="0" applyFont="1" applyBorder="1" applyAlignment="1" applyProtection="1">
      <alignment horizontal="center" vertical="center"/>
      <protection hidden="1"/>
    </xf>
    <xf numFmtId="0" fontId="16" fillId="0" borderId="111" xfId="0" applyFont="1" applyBorder="1" applyAlignment="1" applyProtection="1">
      <alignment horizontal="center" vertical="center"/>
      <protection hidden="1"/>
    </xf>
    <xf numFmtId="0" fontId="16" fillId="0" borderId="112" xfId="0" applyFont="1" applyBorder="1" applyAlignment="1" applyProtection="1">
      <alignment horizontal="center" vertical="center"/>
      <protection hidden="1"/>
    </xf>
    <xf numFmtId="0" fontId="16" fillId="0" borderId="113" xfId="0" applyFont="1" applyBorder="1" applyAlignment="1" applyProtection="1">
      <alignment horizontal="center" vertical="center"/>
      <protection hidden="1"/>
    </xf>
    <xf numFmtId="5" fontId="16" fillId="0" borderId="114" xfId="0" applyNumberFormat="1" applyFont="1" applyBorder="1" applyAlignment="1" applyProtection="1">
      <alignment horizontal="center" vertical="center" wrapText="1"/>
      <protection hidden="1"/>
    </xf>
    <xf numFmtId="5" fontId="16" fillId="0" borderId="112" xfId="0" applyNumberFormat="1" applyFont="1" applyBorder="1" applyAlignment="1" applyProtection="1">
      <alignment horizontal="center" vertical="center" wrapText="1"/>
      <protection hidden="1"/>
    </xf>
    <xf numFmtId="5" fontId="16" fillId="0" borderId="115" xfId="0" applyNumberFormat="1" applyFont="1" applyBorder="1" applyAlignment="1" applyProtection="1">
      <alignment horizontal="center" vertical="center" wrapText="1"/>
      <protection hidden="1"/>
    </xf>
    <xf numFmtId="0" fontId="16" fillId="0" borderId="43" xfId="0" applyFont="1" applyBorder="1" applyAlignment="1" applyProtection="1">
      <alignment horizontal="left" vertical="center" wrapText="1"/>
      <protection hidden="1"/>
    </xf>
    <xf numFmtId="0" fontId="16" fillId="0" borderId="44" xfId="0" applyFont="1" applyBorder="1" applyAlignment="1" applyProtection="1">
      <alignment horizontal="left" vertical="center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28" xfId="0" applyFont="1" applyBorder="1" applyAlignment="1" applyProtection="1">
      <alignment horizontal="left" vertical="center" wrapText="1"/>
      <protection hidden="1"/>
    </xf>
    <xf numFmtId="0" fontId="16" fillId="0" borderId="0" xfId="0" applyFont="1" applyBorder="1" applyAlignment="1" applyProtection="1">
      <alignment horizontal="center" vertical="top" wrapText="1"/>
      <protection locked="0"/>
    </xf>
    <xf numFmtId="177" fontId="16" fillId="0" borderId="43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protection hidden="1"/>
    </xf>
    <xf numFmtId="0" fontId="16" fillId="0" borderId="44" xfId="0" applyFont="1" applyBorder="1" applyAlignment="1" applyProtection="1">
      <protection hidden="1"/>
    </xf>
    <xf numFmtId="0" fontId="16" fillId="0" borderId="97" xfId="0" applyFont="1" applyBorder="1" applyAlignment="1" applyProtection="1">
      <protection hidden="1"/>
    </xf>
    <xf numFmtId="0" fontId="16" fillId="0" borderId="120" xfId="0" applyFont="1" applyBorder="1" applyAlignment="1" applyProtection="1">
      <protection hidden="1"/>
    </xf>
    <xf numFmtId="0" fontId="18" fillId="0" borderId="45" xfId="0" applyFont="1" applyFill="1" applyBorder="1" applyAlignment="1" applyProtection="1">
      <alignment horizontal="center" vertical="center" wrapText="1"/>
      <protection hidden="1"/>
    </xf>
    <xf numFmtId="0" fontId="18" fillId="0" borderId="43" xfId="0" applyFont="1" applyFill="1" applyBorder="1" applyAlignment="1" applyProtection="1">
      <alignment horizontal="center" vertical="center" wrapText="1"/>
      <protection hidden="1"/>
    </xf>
    <xf numFmtId="0" fontId="18" fillId="0" borderId="89" xfId="0" applyFont="1" applyFill="1" applyBorder="1" applyAlignment="1" applyProtection="1">
      <alignment horizontal="center" vertical="center" wrapText="1"/>
      <protection hidden="1"/>
    </xf>
    <xf numFmtId="0" fontId="18" fillId="0" borderId="29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30" xfId="0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 applyProtection="1">
      <alignment horizontal="center" vertical="center" wrapText="1"/>
      <protection hidden="1"/>
    </xf>
    <xf numFmtId="0" fontId="16" fillId="0" borderId="121" xfId="0" applyFont="1" applyBorder="1" applyAlignment="1" applyProtection="1">
      <alignment horizontal="center" vertical="center" wrapText="1"/>
      <protection hidden="1"/>
    </xf>
    <xf numFmtId="0" fontId="16" fillId="0" borderId="122" xfId="0" applyFont="1" applyBorder="1" applyAlignment="1" applyProtection="1">
      <alignment horizontal="center" vertical="center" wrapText="1"/>
      <protection hidden="1"/>
    </xf>
    <xf numFmtId="0" fontId="16" fillId="0" borderId="123" xfId="0" applyFont="1" applyBorder="1" applyAlignment="1" applyProtection="1">
      <alignment horizontal="center" vertical="center" wrapText="1"/>
      <protection hidden="1"/>
    </xf>
    <xf numFmtId="0" fontId="16" fillId="0" borderId="27" xfId="0" applyFont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vertical="center" wrapText="1"/>
      <protection hidden="1"/>
    </xf>
    <xf numFmtId="0" fontId="16" fillId="0" borderId="41" xfId="0" applyFont="1" applyBorder="1" applyAlignment="1" applyProtection="1">
      <alignment vertical="center" wrapText="1"/>
      <protection hidden="1"/>
    </xf>
    <xf numFmtId="5" fontId="16" fillId="0" borderId="124" xfId="0" applyNumberFormat="1" applyFont="1" applyBorder="1" applyAlignment="1" applyProtection="1">
      <alignment horizontal="center" vertical="center" wrapText="1"/>
      <protection hidden="1"/>
    </xf>
    <xf numFmtId="5" fontId="16" fillId="0" borderId="122" xfId="0" applyNumberFormat="1" applyFont="1" applyBorder="1" applyAlignment="1" applyProtection="1">
      <alignment horizontal="center" vertical="center" wrapText="1"/>
      <protection hidden="1"/>
    </xf>
    <xf numFmtId="5" fontId="16" fillId="0" borderId="125" xfId="0" applyNumberFormat="1" applyFont="1" applyBorder="1" applyAlignment="1" applyProtection="1">
      <alignment horizontal="center" vertical="center" wrapText="1"/>
      <protection hidden="1"/>
    </xf>
    <xf numFmtId="177" fontId="16" fillId="0" borderId="126" xfId="0" applyNumberFormat="1" applyFont="1" applyBorder="1" applyAlignment="1" applyProtection="1">
      <alignment horizontal="center" vertical="center" wrapText="1"/>
      <protection locked="0"/>
    </xf>
    <xf numFmtId="177" fontId="16" fillId="0" borderId="94" xfId="0" applyNumberFormat="1" applyFont="1" applyBorder="1" applyAlignment="1" applyProtection="1">
      <alignment vertical="center" wrapText="1"/>
      <protection locked="0"/>
    </xf>
    <xf numFmtId="177" fontId="16" fillId="0" borderId="128" xfId="0" applyNumberFormat="1" applyFont="1" applyBorder="1" applyAlignment="1" applyProtection="1">
      <alignment vertical="center" wrapText="1"/>
      <protection locked="0"/>
    </xf>
    <xf numFmtId="177" fontId="16" fillId="0" borderId="129" xfId="0" applyNumberFormat="1" applyFont="1" applyBorder="1" applyAlignment="1" applyProtection="1">
      <alignment vertical="center" wrapText="1"/>
      <protection locked="0"/>
    </xf>
    <xf numFmtId="5" fontId="20" fillId="0" borderId="0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177" fontId="16" fillId="0" borderId="94" xfId="0" applyNumberFormat="1" applyFont="1" applyBorder="1" applyAlignment="1" applyProtection="1">
      <alignment horizontal="center" vertical="center" wrapText="1"/>
      <protection locked="0"/>
    </xf>
    <xf numFmtId="0" fontId="16" fillId="0" borderId="94" xfId="0" applyFont="1" applyBorder="1" applyAlignment="1" applyProtection="1">
      <alignment vertical="center" wrapText="1"/>
      <protection locked="0"/>
    </xf>
    <xf numFmtId="0" fontId="16" fillId="0" borderId="127" xfId="0" applyFont="1" applyBorder="1" applyAlignment="1" applyProtection="1">
      <alignment vertical="center" wrapText="1"/>
      <protection locked="0"/>
    </xf>
    <xf numFmtId="0" fontId="16" fillId="0" borderId="129" xfId="0" applyFont="1" applyBorder="1" applyAlignment="1" applyProtection="1">
      <alignment vertical="center" wrapText="1"/>
      <protection locked="0"/>
    </xf>
    <xf numFmtId="0" fontId="16" fillId="0" borderId="130" xfId="0" applyFont="1" applyBorder="1" applyAlignment="1" applyProtection="1">
      <alignment vertical="center" wrapText="1"/>
      <protection locked="0"/>
    </xf>
    <xf numFmtId="0" fontId="16" fillId="0" borderId="20" xfId="0" applyFont="1" applyBorder="1" applyAlignment="1" applyProtection="1">
      <alignment horizontal="right" vertical="center" wrapText="1"/>
      <protection hidden="1"/>
    </xf>
    <xf numFmtId="0" fontId="16" fillId="0" borderId="10" xfId="0" applyFont="1" applyBorder="1" applyAlignment="1" applyProtection="1">
      <alignment horizontal="right" vertical="center" wrapText="1"/>
      <protection hidden="1"/>
    </xf>
    <xf numFmtId="0" fontId="16" fillId="2" borderId="10" xfId="0" applyFont="1" applyFill="1" applyBorder="1" applyAlignment="1" applyProtection="1">
      <alignment horizontal="left" vertical="center" wrapText="1"/>
      <protection locked="0"/>
    </xf>
    <xf numFmtId="0" fontId="16" fillId="2" borderId="50" xfId="0" applyFont="1" applyFill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hidden="1"/>
    </xf>
    <xf numFmtId="0" fontId="18" fillId="0" borderId="92" xfId="0" applyFont="1" applyBorder="1" applyAlignment="1" applyProtection="1">
      <alignment horizontal="left" vertical="center" wrapText="1"/>
      <protection hidden="1"/>
    </xf>
    <xf numFmtId="0" fontId="16" fillId="0" borderId="117" xfId="0" applyFont="1" applyBorder="1" applyAlignment="1" applyProtection="1">
      <alignment horizontal="center" vertical="center" wrapText="1"/>
      <protection hidden="1"/>
    </xf>
    <xf numFmtId="0" fontId="16" fillId="0" borderId="106" xfId="0" applyFont="1" applyBorder="1" applyAlignment="1" applyProtection="1">
      <alignment horizontal="center" vertical="center" wrapText="1"/>
      <protection hidden="1"/>
    </xf>
    <xf numFmtId="0" fontId="16" fillId="0" borderId="118" xfId="0" applyFont="1" applyBorder="1" applyAlignment="1" applyProtection="1">
      <alignment vertical="center" wrapText="1"/>
      <protection hidden="1"/>
    </xf>
    <xf numFmtId="0" fontId="16" fillId="0" borderId="119" xfId="0" applyFont="1" applyBorder="1" applyAlignment="1" applyProtection="1">
      <alignment vertical="center" wrapText="1"/>
      <protection hidden="1"/>
    </xf>
    <xf numFmtId="0" fontId="16" fillId="0" borderId="114" xfId="0" applyFont="1" applyBorder="1" applyAlignment="1" applyProtection="1">
      <alignment vertical="center" wrapText="1"/>
      <protection hidden="1"/>
    </xf>
    <xf numFmtId="0" fontId="16" fillId="0" borderId="112" xfId="0" applyFont="1" applyBorder="1" applyAlignment="1" applyProtection="1">
      <alignment vertical="center" wrapText="1"/>
      <protection hidden="1"/>
    </xf>
    <xf numFmtId="0" fontId="16" fillId="0" borderId="115" xfId="0" applyFont="1" applyBorder="1" applyAlignment="1" applyProtection="1">
      <alignment vertical="center" wrapText="1"/>
      <protection hidden="1"/>
    </xf>
    <xf numFmtId="0" fontId="16" fillId="0" borderId="29" xfId="0" applyFont="1" applyBorder="1" applyProtection="1">
      <alignment vertical="center"/>
      <protection hidden="1"/>
    </xf>
    <xf numFmtId="0" fontId="16" fillId="0" borderId="0" xfId="0" applyFont="1" applyBorder="1" applyProtection="1">
      <alignment vertical="center"/>
      <protection hidden="1"/>
    </xf>
    <xf numFmtId="0" fontId="16" fillId="0" borderId="28" xfId="0" applyFont="1" applyBorder="1" applyProtection="1">
      <alignment vertical="center"/>
      <protection hidden="1"/>
    </xf>
    <xf numFmtId="177" fontId="16" fillId="0" borderId="45" xfId="0" applyNumberFormat="1" applyFont="1" applyBorder="1" applyAlignment="1" applyProtection="1">
      <alignment horizontal="center" wrapText="1"/>
      <protection hidden="1"/>
    </xf>
    <xf numFmtId="0" fontId="16" fillId="0" borderId="43" xfId="0" applyFont="1" applyBorder="1" applyAlignment="1" applyProtection="1">
      <alignment horizontal="center" wrapText="1"/>
      <protection hidden="1"/>
    </xf>
    <xf numFmtId="0" fontId="16" fillId="0" borderId="96" xfId="0" applyFont="1" applyBorder="1" applyAlignment="1" applyProtection="1">
      <alignment horizontal="center" wrapText="1"/>
      <protection hidden="1"/>
    </xf>
    <xf numFmtId="0" fontId="16" fillId="0" borderId="97" xfId="0" applyFont="1" applyBorder="1" applyAlignment="1" applyProtection="1">
      <alignment horizontal="center" wrapText="1"/>
      <protection hidden="1"/>
    </xf>
    <xf numFmtId="0" fontId="29" fillId="0" borderId="43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>
      <alignment vertical="center" wrapText="1"/>
    </xf>
    <xf numFmtId="5" fontId="20" fillId="0" borderId="43" xfId="0" applyNumberFormat="1" applyFont="1" applyFill="1" applyBorder="1" applyAlignment="1" applyProtection="1">
      <alignment vertical="center" wrapText="1"/>
      <protection hidden="1"/>
    </xf>
    <xf numFmtId="0" fontId="16" fillId="0" borderId="97" xfId="0" applyFont="1" applyBorder="1">
      <alignment vertical="center"/>
    </xf>
    <xf numFmtId="0" fontId="30" fillId="3" borderId="31" xfId="0" applyFont="1" applyFill="1" applyBorder="1" applyAlignment="1" applyProtection="1">
      <alignment horizontal="left" vertical="top" wrapText="1"/>
      <protection hidden="1"/>
    </xf>
    <xf numFmtId="0" fontId="30" fillId="3" borderId="1" xfId="0" applyFont="1" applyFill="1" applyBorder="1" applyAlignment="1" applyProtection="1">
      <alignment horizontal="left" vertical="top" wrapText="1"/>
      <protection hidden="1"/>
    </xf>
    <xf numFmtId="0" fontId="31" fillId="3" borderId="102" xfId="0" applyFont="1" applyFill="1" applyBorder="1" applyAlignment="1" applyProtection="1">
      <alignment horizontal="left" vertical="top" wrapText="1"/>
      <protection hidden="1"/>
    </xf>
    <xf numFmtId="0" fontId="31" fillId="3" borderId="15" xfId="0" applyFont="1" applyFill="1" applyBorder="1" applyAlignment="1" applyProtection="1">
      <alignment horizontal="left" vertical="top" wrapText="1"/>
      <protection hidden="1"/>
    </xf>
    <xf numFmtId="0" fontId="31" fillId="3" borderId="103" xfId="0" applyFont="1" applyFill="1" applyBorder="1" applyAlignment="1" applyProtection="1">
      <alignment horizontal="left" vertical="top" wrapText="1"/>
      <protection hidden="1"/>
    </xf>
    <xf numFmtId="0" fontId="31" fillId="3" borderId="131" xfId="0" applyFont="1" applyFill="1" applyBorder="1" applyAlignment="1" applyProtection="1">
      <alignment horizontal="left" vertical="top" wrapText="1"/>
      <protection hidden="1"/>
    </xf>
    <xf numFmtId="0" fontId="31" fillId="3" borderId="16" xfId="0" applyFont="1" applyFill="1" applyBorder="1" applyAlignment="1" applyProtection="1">
      <alignment horizontal="left" vertical="top" wrapText="1"/>
      <protection hidden="1"/>
    </xf>
    <xf numFmtId="0" fontId="32" fillId="3" borderId="131" xfId="0" applyFont="1" applyFill="1" applyBorder="1" applyAlignment="1" applyProtection="1">
      <alignment horizontal="left" vertical="top" wrapText="1"/>
      <protection hidden="1"/>
    </xf>
    <xf numFmtId="0" fontId="32" fillId="3" borderId="132" xfId="0" applyFont="1" applyFill="1" applyBorder="1" applyAlignment="1" applyProtection="1">
      <alignment horizontal="left" vertical="top" wrapText="1"/>
      <protection hidden="1"/>
    </xf>
    <xf numFmtId="0" fontId="16" fillId="0" borderId="39" xfId="0" applyFont="1" applyFill="1" applyBorder="1" applyAlignment="1" applyProtection="1">
      <alignment horizontal="center" vertical="center" wrapText="1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  <xf numFmtId="0" fontId="16" fillId="0" borderId="3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vertical="center" wrapText="1"/>
      <protection hidden="1"/>
    </xf>
    <xf numFmtId="0" fontId="16" fillId="0" borderId="8" xfId="0" applyFont="1" applyBorder="1" applyAlignment="1" applyProtection="1">
      <alignment vertical="center" wrapText="1"/>
      <protection hidden="1"/>
    </xf>
    <xf numFmtId="5" fontId="16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Font="1" applyFill="1" applyBorder="1" applyAlignment="1" applyProtection="1">
      <alignment horizontal="center" vertical="center" wrapText="1"/>
      <protection hidden="1"/>
    </xf>
    <xf numFmtId="0" fontId="16" fillId="0" borderId="24" xfId="0" applyFont="1" applyFill="1" applyBorder="1" applyAlignment="1" applyProtection="1">
      <alignment horizontal="center" vertical="center" wrapText="1"/>
      <protection hidden="1"/>
    </xf>
    <xf numFmtId="0" fontId="16" fillId="0" borderId="51" xfId="0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horizontal="center" vertical="center" wrapText="1"/>
      <protection hidden="1"/>
    </xf>
    <xf numFmtId="0" fontId="16" fillId="0" borderId="21" xfId="0" applyFont="1" applyFill="1" applyBorder="1" applyAlignment="1" applyProtection="1">
      <alignment horizontal="center" vertical="center" wrapText="1"/>
      <protection hidden="1"/>
    </xf>
    <xf numFmtId="5" fontId="16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23" xfId="0" applyFont="1" applyFill="1" applyBorder="1" applyAlignment="1" applyProtection="1">
      <alignment vertical="center" wrapText="1"/>
      <protection hidden="1"/>
    </xf>
    <xf numFmtId="0" fontId="16" fillId="3" borderId="24" xfId="0" applyFont="1" applyFill="1" applyBorder="1" applyAlignment="1" applyProtection="1">
      <alignment vertical="center" wrapText="1"/>
      <protection hidden="1"/>
    </xf>
    <xf numFmtId="0" fontId="16" fillId="3" borderId="9" xfId="0" applyFont="1" applyFill="1" applyBorder="1" applyAlignment="1" applyProtection="1">
      <alignment vertical="center" wrapText="1"/>
      <protection hidden="1"/>
    </xf>
    <xf numFmtId="0" fontId="16" fillId="3" borderId="10" xfId="0" applyFont="1" applyFill="1" applyBorder="1" applyAlignment="1" applyProtection="1">
      <alignment vertical="center" wrapText="1"/>
      <protection hidden="1"/>
    </xf>
    <xf numFmtId="0" fontId="16" fillId="3" borderId="21" xfId="0" applyFont="1" applyFill="1" applyBorder="1" applyAlignment="1" applyProtection="1">
      <alignment vertical="center" wrapText="1"/>
      <protection hidden="1"/>
    </xf>
    <xf numFmtId="177" fontId="16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20" fillId="3" borderId="25" xfId="0" applyNumberFormat="1" applyFont="1" applyFill="1" applyBorder="1" applyAlignment="1" applyProtection="1">
      <alignment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16" fillId="3" borderId="26" xfId="0" applyFont="1" applyFill="1" applyBorder="1" applyAlignment="1" applyProtection="1">
      <alignment vertical="center" wrapText="1"/>
      <protection hidden="1"/>
    </xf>
    <xf numFmtId="0" fontId="16" fillId="3" borderId="11" xfId="0" applyFont="1" applyFill="1" applyBorder="1" applyAlignment="1" applyProtection="1">
      <alignment vertical="center" wrapText="1"/>
      <protection hidden="1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51" xfId="0" applyFont="1" applyBorder="1" applyAlignment="1" applyProtection="1">
      <alignment vertical="center" wrapText="1"/>
      <protection hidden="1"/>
    </xf>
    <xf numFmtId="0" fontId="16" fillId="0" borderId="10" xfId="0" applyFont="1" applyBorder="1" applyAlignment="1" applyProtection="1">
      <alignment vertical="center" wrapText="1"/>
      <protection hidden="1"/>
    </xf>
    <xf numFmtId="0" fontId="16" fillId="0" borderId="21" xfId="0" applyFont="1" applyBorder="1" applyAlignment="1" applyProtection="1">
      <alignment vertical="center" wrapText="1"/>
      <protection hidden="1"/>
    </xf>
    <xf numFmtId="5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177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43" xfId="0" applyFont="1" applyFill="1" applyBorder="1" applyAlignment="1" applyProtection="1">
      <alignment vertical="center" wrapText="1"/>
      <protection hidden="1"/>
    </xf>
    <xf numFmtId="0" fontId="16" fillId="3" borderId="44" xfId="0" applyFont="1" applyFill="1" applyBorder="1" applyAlignment="1" applyProtection="1">
      <alignment vertical="center" wrapText="1"/>
      <protection hidden="1"/>
    </xf>
    <xf numFmtId="5" fontId="20" fillId="3" borderId="45" xfId="0" applyNumberFormat="1" applyFont="1" applyFill="1" applyBorder="1" applyAlignment="1" applyProtection="1">
      <alignment vertical="center" wrapText="1"/>
      <protection hidden="1"/>
    </xf>
    <xf numFmtId="0" fontId="20" fillId="3" borderId="45" xfId="0" applyFont="1" applyFill="1" applyBorder="1" applyAlignment="1" applyProtection="1">
      <alignment horizontal="center" vertical="center" wrapText="1"/>
      <protection hidden="1"/>
    </xf>
    <xf numFmtId="0" fontId="16" fillId="3" borderId="89" xfId="0" applyFont="1" applyFill="1" applyBorder="1" applyAlignment="1" applyProtection="1">
      <alignment vertical="center" wrapText="1"/>
      <protection hidden="1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0" fontId="28" fillId="0" borderId="8" xfId="0" applyFont="1" applyFill="1" applyBorder="1" applyAlignment="1" applyProtection="1">
      <alignment horizontal="center" vertical="center" wrapText="1"/>
      <protection locked="0"/>
    </xf>
    <xf numFmtId="0" fontId="31" fillId="0" borderId="133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2" xfId="0" applyFont="1" applyFill="1" applyBorder="1" applyAlignment="1" applyProtection="1">
      <alignment horizontal="left" vertical="center" wrapText="1"/>
      <protection locked="0"/>
    </xf>
    <xf numFmtId="0" fontId="31" fillId="0" borderId="8" xfId="0" applyFont="1" applyFill="1" applyBorder="1" applyAlignment="1" applyProtection="1">
      <alignment horizontal="left" vertical="center" wrapText="1"/>
      <protection locked="0"/>
    </xf>
    <xf numFmtId="0" fontId="31" fillId="0" borderId="92" xfId="0" applyFont="1" applyFill="1" applyBorder="1" applyAlignment="1" applyProtection="1">
      <alignment horizontal="left" vertical="center" wrapText="1"/>
      <protection locked="0"/>
    </xf>
    <xf numFmtId="0" fontId="31" fillId="0" borderId="134" xfId="0" applyFont="1" applyFill="1" applyBorder="1" applyAlignment="1" applyProtection="1">
      <alignment horizontal="left" vertical="center" wrapText="1"/>
      <protection locked="0"/>
    </xf>
    <xf numFmtId="0" fontId="31" fillId="0" borderId="135" xfId="0" applyFont="1" applyFill="1" applyBorder="1" applyAlignment="1" applyProtection="1">
      <alignment horizontal="left" vertical="center" wrapText="1"/>
      <protection locked="0"/>
    </xf>
    <xf numFmtId="0" fontId="28" fillId="0" borderId="22" xfId="0" applyFont="1" applyFill="1" applyBorder="1" applyAlignment="1" applyProtection="1">
      <alignment horizontal="center" vertical="center" wrapText="1"/>
      <protection locked="0"/>
    </xf>
    <xf numFmtId="0" fontId="28" fillId="0" borderId="23" xfId="0" applyFont="1" applyFill="1" applyBorder="1" applyAlignment="1" applyProtection="1">
      <alignment horizontal="center" vertical="center" wrapText="1"/>
      <protection locked="0"/>
    </xf>
    <xf numFmtId="0" fontId="31" fillId="0" borderId="57" xfId="0" applyFont="1" applyFill="1" applyBorder="1" applyAlignment="1" applyProtection="1">
      <alignment horizontal="left" vertical="center" wrapText="1"/>
      <protection locked="0"/>
    </xf>
    <xf numFmtId="0" fontId="16" fillId="0" borderId="23" xfId="0" applyFont="1" applyFill="1" applyBorder="1" applyAlignment="1" applyProtection="1">
      <alignment horizontal="left" vertical="center" wrapText="1"/>
      <protection locked="0"/>
    </xf>
    <xf numFmtId="0" fontId="16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23" xfId="0" applyFont="1" applyFill="1" applyBorder="1" applyAlignment="1" applyProtection="1">
      <alignment horizontal="left" vertical="center" wrapText="1"/>
      <protection locked="0"/>
    </xf>
    <xf numFmtId="0" fontId="31" fillId="0" borderId="24" xfId="0" applyFont="1" applyFill="1" applyBorder="1" applyAlignment="1" applyProtection="1">
      <alignment horizontal="left" vertical="center" wrapText="1"/>
      <protection locked="0"/>
    </xf>
    <xf numFmtId="0" fontId="31" fillId="0" borderId="63" xfId="0" applyFont="1" applyFill="1" applyBorder="1" applyAlignment="1" applyProtection="1">
      <alignment horizontal="left" vertical="center" wrapText="1"/>
      <protection locked="0"/>
    </xf>
    <xf numFmtId="0" fontId="31" fillId="0" borderId="64" xfId="0" applyFont="1" applyFill="1" applyBorder="1" applyAlignment="1" applyProtection="1">
      <alignment horizontal="left" vertical="center" wrapText="1"/>
      <protection locked="0"/>
    </xf>
    <xf numFmtId="0" fontId="28" fillId="0" borderId="31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109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33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31" fillId="0" borderId="32" xfId="0" applyFont="1" applyFill="1" applyBorder="1" applyAlignment="1" applyProtection="1">
      <alignment horizontal="left" vertical="center" wrapText="1"/>
      <protection locked="0"/>
    </xf>
    <xf numFmtId="0" fontId="31" fillId="0" borderId="72" xfId="0" applyFont="1" applyFill="1" applyBorder="1" applyAlignment="1" applyProtection="1">
      <alignment horizontal="left" vertical="center" wrapText="1"/>
      <protection locked="0"/>
    </xf>
    <xf numFmtId="0" fontId="31" fillId="0" borderId="73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Fill="1" applyAlignment="1" applyProtection="1">
      <alignment horizontal="left" vertical="top" shrinkToFit="1"/>
      <protection hidden="1"/>
    </xf>
    <xf numFmtId="0" fontId="23" fillId="0" borderId="0" xfId="0" applyFont="1" applyAlignment="1" applyProtection="1">
      <alignment horizontal="left" vertical="top" shrinkToFit="1"/>
      <protection hidden="1"/>
    </xf>
    <xf numFmtId="0" fontId="33" fillId="0" borderId="0" xfId="0" applyFont="1" applyFill="1" applyAlignment="1" applyProtection="1">
      <alignment horizontal="left" wrapText="1"/>
      <protection hidden="1"/>
    </xf>
    <xf numFmtId="0" fontId="21" fillId="0" borderId="0" xfId="0" applyFont="1" applyAlignment="1" applyProtection="1">
      <alignment horizontal="left" wrapText="1"/>
      <protection hidden="1"/>
    </xf>
    <xf numFmtId="0" fontId="24" fillId="0" borderId="0" xfId="0" applyFont="1" applyFill="1" applyAlignment="1" applyProtection="1">
      <alignment horizontal="center" vertical="center" shrinkToFit="1"/>
      <protection hidden="1"/>
    </xf>
    <xf numFmtId="0" fontId="23" fillId="0" borderId="0" xfId="0" applyFont="1" applyAlignment="1" applyProtection="1">
      <alignment horizontal="center" vertical="center" shrinkToFit="1"/>
      <protection hidden="1"/>
    </xf>
    <xf numFmtId="0" fontId="35" fillId="0" borderId="0" xfId="0" applyFont="1" applyAlignment="1" applyProtection="1">
      <alignment horizontal="left" vertical="center" shrinkToFit="1"/>
      <protection hidden="1"/>
    </xf>
    <xf numFmtId="0" fontId="24" fillId="0" borderId="0" xfId="0" applyFont="1" applyFill="1" applyAlignment="1" applyProtection="1">
      <alignment horizontal="left" vertical="top" shrinkToFit="1"/>
      <protection locked="0"/>
    </xf>
    <xf numFmtId="0" fontId="23" fillId="0" borderId="0" xfId="0" applyFont="1" applyAlignment="1" applyProtection="1">
      <alignment horizontal="left" vertical="top" shrinkToFit="1"/>
      <protection locked="0"/>
    </xf>
    <xf numFmtId="0" fontId="33" fillId="0" borderId="0" xfId="0" applyFont="1" applyFill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34" fillId="0" borderId="0" xfId="0" applyFont="1" applyFill="1" applyAlignment="1" applyProtection="1">
      <alignment horizontal="left" vertical="center" shrinkToFit="1"/>
      <protection locked="0"/>
    </xf>
    <xf numFmtId="0" fontId="35" fillId="0" borderId="0" xfId="0" applyFont="1" applyAlignment="1" applyProtection="1">
      <alignment horizontal="left" vertical="center" shrinkToFit="1"/>
      <protection locked="0"/>
    </xf>
    <xf numFmtId="0" fontId="24" fillId="0" borderId="0" xfId="0" applyFont="1" applyAlignment="1" applyProtection="1">
      <alignment horizontal="right" vertical="center"/>
      <protection hidden="1"/>
    </xf>
    <xf numFmtId="0" fontId="25" fillId="0" borderId="0" xfId="0" applyFont="1" applyFill="1" applyAlignment="1" applyProtection="1">
      <alignment horizontal="center" vertical="center"/>
      <protection hidden="1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color rgb="FF0000FF"/>
      </font>
      <fill>
        <patternFill patternType="none">
          <bgColor auto="1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9"/>
  <sheetViews>
    <sheetView tabSelected="1" topLeftCell="B1" zoomScaleNormal="100" zoomScaleSheetLayoutView="100" workbookViewId="0">
      <selection activeCell="H14" sqref="H14:O15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6" t="s">
        <v>221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156" t="s">
        <v>0</v>
      </c>
      <c r="AD1" s="156"/>
      <c r="AE1" s="157"/>
      <c r="AF1" s="157"/>
      <c r="AG1" s="157"/>
      <c r="AH1" s="157"/>
      <c r="AI1" s="157"/>
      <c r="AJ1" s="157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158" t="s">
        <v>1</v>
      </c>
      <c r="AA2" s="159"/>
      <c r="AB2" s="159"/>
      <c r="AC2" s="161"/>
      <c r="AD2" s="162"/>
      <c r="AE2" s="162"/>
      <c r="AF2" s="162"/>
      <c r="AG2" s="162"/>
      <c r="AH2" s="162"/>
      <c r="AI2" s="162"/>
      <c r="AJ2" s="162"/>
      <c r="AK2" s="163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160"/>
      <c r="AA3" s="102"/>
      <c r="AB3" s="102"/>
      <c r="AC3" s="164"/>
      <c r="AD3" s="165"/>
      <c r="AE3" s="165"/>
      <c r="AF3" s="165"/>
      <c r="AG3" s="165"/>
      <c r="AH3" s="165"/>
      <c r="AI3" s="165"/>
      <c r="AJ3" s="165"/>
      <c r="AK3" s="166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171" t="s">
        <v>2</v>
      </c>
      <c r="AA4" s="172"/>
      <c r="AB4" s="172"/>
      <c r="AC4" s="167" t="s">
        <v>214</v>
      </c>
      <c r="AD4" s="106" t="s">
        <v>4</v>
      </c>
      <c r="AE4" s="106"/>
      <c r="AF4" s="104" t="str">
        <f>IF(AC4="☑","□","☑")</f>
        <v>□</v>
      </c>
      <c r="AG4" s="106" t="s">
        <v>120</v>
      </c>
      <c r="AH4" s="106"/>
      <c r="AI4" s="106"/>
      <c r="AJ4" s="106"/>
      <c r="AK4" s="107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173"/>
      <c r="AA5" s="174"/>
      <c r="AB5" s="174"/>
      <c r="AC5" s="168"/>
      <c r="AD5" s="106"/>
      <c r="AE5" s="106"/>
      <c r="AF5" s="169"/>
      <c r="AG5" s="106"/>
      <c r="AH5" s="106"/>
      <c r="AI5" s="106"/>
      <c r="AJ5" s="106"/>
      <c r="AK5" s="107"/>
    </row>
    <row r="6" spans="1:37" ht="11.25" customHeight="1" x14ac:dyDescent="0.4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173"/>
      <c r="AA6" s="174"/>
      <c r="AB6" s="174"/>
      <c r="AC6" s="167" t="s">
        <v>214</v>
      </c>
      <c r="AD6" s="102" t="s">
        <v>6</v>
      </c>
      <c r="AE6" s="102"/>
      <c r="AF6" s="104" t="str">
        <f>IF(AC6="☑","□","☑")</f>
        <v>□</v>
      </c>
      <c r="AG6" s="106" t="s">
        <v>7</v>
      </c>
      <c r="AH6" s="106"/>
      <c r="AI6" s="106"/>
      <c r="AJ6" s="106"/>
      <c r="AK6" s="107"/>
    </row>
    <row r="7" spans="1:37" ht="11.25" customHeight="1" x14ac:dyDescent="0.4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173"/>
      <c r="AA7" s="174"/>
      <c r="AB7" s="174"/>
      <c r="AC7" s="170"/>
      <c r="AD7" s="103"/>
      <c r="AE7" s="103"/>
      <c r="AF7" s="105"/>
      <c r="AG7" s="108"/>
      <c r="AH7" s="108"/>
      <c r="AI7" s="108"/>
      <c r="AJ7" s="108"/>
      <c r="AK7" s="109"/>
    </row>
    <row r="8" spans="1:37" ht="19.5" customHeight="1" thickBot="1" x14ac:dyDescent="0.5">
      <c r="Z8" s="175"/>
      <c r="AA8" s="176"/>
      <c r="AB8" s="176"/>
      <c r="AC8" s="100" t="s">
        <v>3</v>
      </c>
      <c r="AD8" s="98" t="s">
        <v>222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110" t="str">
        <f>IF(AF6="☑","私立医科大学付属病院における
臨床試験研究経費ポイント算出表","私立医科大学付属病院における
臨床試験研究経費ポイント算出表")</f>
        <v>私立医科大学付属病院における
臨床試験研究経費ポイント算出表</v>
      </c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</row>
    <row r="10" spans="1:37" ht="15.75" customHeight="1" x14ac:dyDescent="0.45"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</row>
    <row r="11" spans="1:37" ht="15.75" customHeight="1" x14ac:dyDescent="0.45"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112" t="s">
        <v>121</v>
      </c>
      <c r="C14" s="113"/>
      <c r="D14" s="113"/>
      <c r="E14" s="113"/>
      <c r="F14" s="113"/>
      <c r="G14" s="114"/>
      <c r="H14" s="118"/>
      <c r="I14" s="119"/>
      <c r="J14" s="119"/>
      <c r="K14" s="119"/>
      <c r="L14" s="119"/>
      <c r="M14" s="119"/>
      <c r="N14" s="119"/>
      <c r="O14" s="120"/>
      <c r="P14" s="124" t="s">
        <v>122</v>
      </c>
      <c r="Q14" s="125"/>
      <c r="R14" s="125"/>
      <c r="S14" s="125"/>
      <c r="T14" s="125"/>
      <c r="U14" s="125"/>
      <c r="V14" s="125"/>
      <c r="W14" s="125"/>
      <c r="X14" s="128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30"/>
    </row>
    <row r="15" spans="1:37" ht="15" customHeight="1" x14ac:dyDescent="0.45">
      <c r="B15" s="115"/>
      <c r="C15" s="116"/>
      <c r="D15" s="116"/>
      <c r="E15" s="116"/>
      <c r="F15" s="116"/>
      <c r="G15" s="117"/>
      <c r="H15" s="121"/>
      <c r="I15" s="122"/>
      <c r="J15" s="122"/>
      <c r="K15" s="122"/>
      <c r="L15" s="122"/>
      <c r="M15" s="122"/>
      <c r="N15" s="122"/>
      <c r="O15" s="123"/>
      <c r="P15" s="126"/>
      <c r="Q15" s="127"/>
      <c r="R15" s="127"/>
      <c r="S15" s="127"/>
      <c r="T15" s="127"/>
      <c r="U15" s="127"/>
      <c r="V15" s="127"/>
      <c r="W15" s="127"/>
      <c r="X15" s="131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3"/>
    </row>
    <row r="16" spans="1:37" ht="15" customHeight="1" x14ac:dyDescent="0.45">
      <c r="B16" s="134" t="s">
        <v>123</v>
      </c>
      <c r="C16" s="103"/>
      <c r="D16" s="103"/>
      <c r="E16" s="103"/>
      <c r="F16" s="103"/>
      <c r="G16" s="135"/>
      <c r="H16" s="139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1"/>
    </row>
    <row r="17" spans="1:37" ht="15" customHeight="1" x14ac:dyDescent="0.45">
      <c r="B17" s="136"/>
      <c r="C17" s="137"/>
      <c r="D17" s="137"/>
      <c r="E17" s="137"/>
      <c r="F17" s="137"/>
      <c r="G17" s="138"/>
      <c r="H17" s="142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4"/>
    </row>
    <row r="18" spans="1:37" ht="15" customHeight="1" x14ac:dyDescent="0.45">
      <c r="B18" s="115"/>
      <c r="C18" s="116"/>
      <c r="D18" s="116"/>
      <c r="E18" s="116"/>
      <c r="F18" s="116"/>
      <c r="G18" s="117"/>
      <c r="H18" s="145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7"/>
    </row>
    <row r="19" spans="1:37" ht="47.25" customHeight="1" thickBot="1" x14ac:dyDescent="0.5">
      <c r="B19" s="148" t="str">
        <f>IF(別表1!S13="☑","初回契約時の
目標とする被験者数","目標とする
被験者数*")</f>
        <v>目標とする
被験者数*</v>
      </c>
      <c r="C19" s="149"/>
      <c r="D19" s="149"/>
      <c r="E19" s="149"/>
      <c r="F19" s="149"/>
      <c r="G19" s="150"/>
      <c r="H19" s="151">
        <v>4</v>
      </c>
      <c r="I19" s="152"/>
      <c r="J19" s="95" t="s">
        <v>211</v>
      </c>
      <c r="K19" s="153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4" t="str">
        <f>IF(AND(別表1!S13="□",OR(AF19&lt;&gt;"",AI19&lt;&gt;"")),"網掛セルの文字は削除してください。","新たな目標被験者数")</f>
        <v>新たな目標被験者数</v>
      </c>
      <c r="AD19" s="155"/>
      <c r="AE19" s="155"/>
      <c r="AF19" s="101"/>
      <c r="AG19" s="101"/>
      <c r="AH19" s="71" t="s">
        <v>212</v>
      </c>
      <c r="AI19" s="101"/>
      <c r="AJ19" s="101"/>
      <c r="AK19" s="72" t="s">
        <v>211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201" t="s">
        <v>124</v>
      </c>
      <c r="C21" s="113"/>
      <c r="D21" s="113"/>
      <c r="E21" s="113"/>
      <c r="F21" s="113"/>
      <c r="G21" s="113"/>
      <c r="H21" s="113"/>
      <c r="I21" s="113"/>
      <c r="J21" s="113"/>
      <c r="K21" s="203" t="s">
        <v>125</v>
      </c>
      <c r="L21" s="204"/>
      <c r="M21" s="205" t="s">
        <v>126</v>
      </c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206"/>
      <c r="AG21" s="113" t="s">
        <v>127</v>
      </c>
      <c r="AH21" s="114"/>
      <c r="AI21" s="124" t="s">
        <v>105</v>
      </c>
      <c r="AJ21" s="113"/>
      <c r="AK21" s="179"/>
    </row>
    <row r="22" spans="1:37" ht="11.25" customHeight="1" x14ac:dyDescent="0.45">
      <c r="A22" s="65"/>
      <c r="B22" s="136"/>
      <c r="C22" s="137"/>
      <c r="D22" s="137"/>
      <c r="E22" s="137"/>
      <c r="F22" s="137"/>
      <c r="G22" s="137"/>
      <c r="H22" s="137"/>
      <c r="I22" s="137"/>
      <c r="J22" s="137"/>
      <c r="K22" s="185"/>
      <c r="L22" s="186"/>
      <c r="M22" s="184" t="s">
        <v>128</v>
      </c>
      <c r="N22" s="103"/>
      <c r="O22" s="103"/>
      <c r="P22" s="103"/>
      <c r="Q22" s="184" t="s">
        <v>129</v>
      </c>
      <c r="R22" s="103"/>
      <c r="S22" s="103"/>
      <c r="T22" s="135"/>
      <c r="U22" s="184" t="s">
        <v>130</v>
      </c>
      <c r="V22" s="103"/>
      <c r="W22" s="103"/>
      <c r="X22" s="135"/>
      <c r="Y22" s="184" t="s">
        <v>131</v>
      </c>
      <c r="Z22" s="103"/>
      <c r="AA22" s="103"/>
      <c r="AB22" s="135"/>
      <c r="AC22" s="184" t="s">
        <v>132</v>
      </c>
      <c r="AD22" s="103"/>
      <c r="AE22" s="103"/>
      <c r="AF22" s="135"/>
      <c r="AG22" s="137"/>
      <c r="AH22" s="138"/>
      <c r="AI22" s="180"/>
      <c r="AJ22" s="137"/>
      <c r="AK22" s="181"/>
    </row>
    <row r="23" spans="1:37" ht="11.25" customHeight="1" x14ac:dyDescent="0.45">
      <c r="A23" s="65"/>
      <c r="B23" s="136"/>
      <c r="C23" s="137"/>
      <c r="D23" s="137"/>
      <c r="E23" s="137"/>
      <c r="F23" s="137"/>
      <c r="G23" s="137"/>
      <c r="H23" s="137"/>
      <c r="I23" s="137"/>
      <c r="J23" s="137"/>
      <c r="K23" s="185"/>
      <c r="L23" s="186"/>
      <c r="M23" s="180"/>
      <c r="N23" s="137"/>
      <c r="O23" s="137"/>
      <c r="P23" s="137"/>
      <c r="Q23" s="180"/>
      <c r="R23" s="137"/>
      <c r="S23" s="137"/>
      <c r="T23" s="138"/>
      <c r="U23" s="180"/>
      <c r="V23" s="137"/>
      <c r="W23" s="137"/>
      <c r="X23" s="138"/>
      <c r="Y23" s="180"/>
      <c r="Z23" s="137"/>
      <c r="AA23" s="137"/>
      <c r="AB23" s="138"/>
      <c r="AC23" s="180"/>
      <c r="AD23" s="137"/>
      <c r="AE23" s="137"/>
      <c r="AF23" s="138"/>
      <c r="AG23" s="137"/>
      <c r="AH23" s="138"/>
      <c r="AI23" s="180"/>
      <c r="AJ23" s="137"/>
      <c r="AK23" s="181"/>
    </row>
    <row r="24" spans="1:37" ht="11.25" customHeight="1" x14ac:dyDescent="0.45">
      <c r="A24" s="65"/>
      <c r="B24" s="136"/>
      <c r="C24" s="137"/>
      <c r="D24" s="137"/>
      <c r="E24" s="137"/>
      <c r="F24" s="137"/>
      <c r="G24" s="137"/>
      <c r="H24" s="137"/>
      <c r="I24" s="137"/>
      <c r="J24" s="137"/>
      <c r="K24" s="185"/>
      <c r="L24" s="186"/>
      <c r="M24" s="185" t="s">
        <v>133</v>
      </c>
      <c r="N24" s="186"/>
      <c r="O24" s="137" t="s">
        <v>134</v>
      </c>
      <c r="P24" s="137">
        <v>1</v>
      </c>
      <c r="Q24" s="185" t="s">
        <v>125</v>
      </c>
      <c r="R24" s="186"/>
      <c r="S24" s="137" t="s">
        <v>135</v>
      </c>
      <c r="T24" s="138">
        <v>3</v>
      </c>
      <c r="U24" s="185" t="s">
        <v>125</v>
      </c>
      <c r="V24" s="186"/>
      <c r="W24" s="137" t="s">
        <v>135</v>
      </c>
      <c r="X24" s="138">
        <v>5</v>
      </c>
      <c r="Y24" s="185" t="s">
        <v>136</v>
      </c>
      <c r="Z24" s="186"/>
      <c r="AA24" s="137" t="s">
        <v>137</v>
      </c>
      <c r="AB24" s="189" t="str">
        <f>IF(AC6="☑","@","@")</f>
        <v>@</v>
      </c>
      <c r="AC24" s="185" t="s">
        <v>136</v>
      </c>
      <c r="AD24" s="186"/>
      <c r="AE24" s="137" t="s">
        <v>138</v>
      </c>
      <c r="AF24" s="189" t="s">
        <v>139</v>
      </c>
      <c r="AG24" s="137"/>
      <c r="AH24" s="138"/>
      <c r="AI24" s="180"/>
      <c r="AJ24" s="137"/>
      <c r="AK24" s="181"/>
    </row>
    <row r="25" spans="1:37" ht="11.25" customHeight="1" thickBot="1" x14ac:dyDescent="0.5">
      <c r="A25" s="65"/>
      <c r="B25" s="202"/>
      <c r="C25" s="177"/>
      <c r="D25" s="177"/>
      <c r="E25" s="177"/>
      <c r="F25" s="177"/>
      <c r="G25" s="177"/>
      <c r="H25" s="177"/>
      <c r="I25" s="177"/>
      <c r="J25" s="177"/>
      <c r="K25" s="187"/>
      <c r="L25" s="188"/>
      <c r="M25" s="187"/>
      <c r="N25" s="188"/>
      <c r="O25" s="177"/>
      <c r="P25" s="177"/>
      <c r="Q25" s="187"/>
      <c r="R25" s="188"/>
      <c r="S25" s="177"/>
      <c r="T25" s="178"/>
      <c r="U25" s="187"/>
      <c r="V25" s="188"/>
      <c r="W25" s="177"/>
      <c r="X25" s="178"/>
      <c r="Y25" s="187"/>
      <c r="Z25" s="188"/>
      <c r="AA25" s="177"/>
      <c r="AB25" s="190"/>
      <c r="AC25" s="187"/>
      <c r="AD25" s="188"/>
      <c r="AE25" s="177"/>
      <c r="AF25" s="190"/>
      <c r="AG25" s="177"/>
      <c r="AH25" s="178"/>
      <c r="AI25" s="182"/>
      <c r="AJ25" s="177"/>
      <c r="AK25" s="183"/>
    </row>
    <row r="26" spans="1:37" ht="12.75" customHeight="1" thickTop="1" x14ac:dyDescent="0.45">
      <c r="B26" s="191" t="s">
        <v>140</v>
      </c>
      <c r="C26" s="192"/>
      <c r="D26" s="192" t="s">
        <v>141</v>
      </c>
      <c r="E26" s="192"/>
      <c r="F26" s="192"/>
      <c r="G26" s="192"/>
      <c r="H26" s="192"/>
      <c r="I26" s="192"/>
      <c r="J26" s="192"/>
      <c r="K26" s="192">
        <v>2</v>
      </c>
      <c r="L26" s="195"/>
      <c r="M26" s="197" t="s">
        <v>142</v>
      </c>
      <c r="N26" s="197"/>
      <c r="O26" s="197"/>
      <c r="P26" s="197"/>
      <c r="Q26" s="197" t="s">
        <v>143</v>
      </c>
      <c r="R26" s="197"/>
      <c r="S26" s="197"/>
      <c r="T26" s="197"/>
      <c r="U26" s="199" t="s">
        <v>144</v>
      </c>
      <c r="V26" s="199"/>
      <c r="W26" s="199"/>
      <c r="X26" s="199"/>
      <c r="Y26" s="207"/>
      <c r="Z26" s="207"/>
      <c r="AA26" s="207"/>
      <c r="AB26" s="207"/>
      <c r="AC26" s="207"/>
      <c r="AD26" s="207"/>
      <c r="AE26" s="207"/>
      <c r="AF26" s="207"/>
      <c r="AG26" s="209">
        <f>IF(ISERROR(MATCH(0,INDEX(0/(M29:AF29&lt;&gt;""),),0)),"",IF(VLOOKUP(MATCH(0,INDEX(0/(M29:AF29&lt;&gt;""),),0),constant,2)=0,"",VLOOKUP(MATCH(0,INDEX(0/(M29:AF29&lt;&gt;""),),0),constant,2)*K26))</f>
        <v>6</v>
      </c>
      <c r="AH26" s="210"/>
      <c r="AI26" s="73"/>
      <c r="AJ26" s="74"/>
      <c r="AK26" s="75"/>
    </row>
    <row r="27" spans="1:37" ht="12.75" customHeight="1" x14ac:dyDescent="0.45">
      <c r="B27" s="193"/>
      <c r="C27" s="194"/>
      <c r="D27" s="194"/>
      <c r="E27" s="194"/>
      <c r="F27" s="194"/>
      <c r="G27" s="194"/>
      <c r="H27" s="194"/>
      <c r="I27" s="194"/>
      <c r="J27" s="194"/>
      <c r="K27" s="194"/>
      <c r="L27" s="196"/>
      <c r="M27" s="198"/>
      <c r="N27" s="198"/>
      <c r="O27" s="198"/>
      <c r="P27" s="198"/>
      <c r="Q27" s="198"/>
      <c r="R27" s="198"/>
      <c r="S27" s="198"/>
      <c r="T27" s="198"/>
      <c r="U27" s="200"/>
      <c r="V27" s="200"/>
      <c r="W27" s="200"/>
      <c r="X27" s="200"/>
      <c r="Y27" s="208"/>
      <c r="Z27" s="208"/>
      <c r="AA27" s="208"/>
      <c r="AB27" s="208"/>
      <c r="AC27" s="208"/>
      <c r="AD27" s="208"/>
      <c r="AE27" s="208"/>
      <c r="AF27" s="208"/>
      <c r="AG27" s="211"/>
      <c r="AH27" s="189"/>
      <c r="AI27" s="73"/>
      <c r="AJ27" s="74"/>
      <c r="AK27" s="75"/>
    </row>
    <row r="28" spans="1:37" ht="15" customHeight="1" x14ac:dyDescent="0.45">
      <c r="B28" s="193"/>
      <c r="C28" s="194"/>
      <c r="D28" s="194"/>
      <c r="E28" s="194"/>
      <c r="F28" s="194"/>
      <c r="G28" s="194"/>
      <c r="H28" s="194"/>
      <c r="I28" s="194"/>
      <c r="J28" s="194"/>
      <c r="K28" s="194"/>
      <c r="L28" s="196"/>
      <c r="M28" s="214" t="str">
        <f>IF(M29="✔",IF(AND(ISBLANK(Q29),ISBLANK(U29),ISBLANK(Y29),ISBLANK(AC29)),"","複数✔は不可"),"")</f>
        <v/>
      </c>
      <c r="N28" s="214"/>
      <c r="O28" s="214"/>
      <c r="P28" s="214"/>
      <c r="Q28" s="214" t="str">
        <f>IF(Q29="✔",IF(AND(ISBLANK(M29),ISBLANK(U29),ISBLANK(Y29),ISBLANK(AC29)),"","複数✔は不可"),"")</f>
        <v/>
      </c>
      <c r="R28" s="214"/>
      <c r="S28" s="214"/>
      <c r="T28" s="214"/>
      <c r="U28" s="214" t="str">
        <f>IF(U29="✔",IF(AND(ISBLANK(M29),ISBLANK(Q29),ISBLANK(Y29),ISBLANK(AC29)),"","複数✔は不可"),"")</f>
        <v/>
      </c>
      <c r="V28" s="214"/>
      <c r="W28" s="214"/>
      <c r="X28" s="214"/>
      <c r="Y28" s="214" t="str">
        <f>IF(Y29="✔",IF(AND(ISBLANK(M29),ISBLANK(Q29),ISBLANK(U29),ISBLANK(AC29)),"","複数✔は不可"),"")</f>
        <v/>
      </c>
      <c r="Z28" s="214"/>
      <c r="AA28" s="214"/>
      <c r="AB28" s="214"/>
      <c r="AC28" s="214" t="str">
        <f>IF(AC29="✔",IF(AND(ISBLANK(M29),ISBLANK(Q29),ISBLANK(U29),ISBLANK(Y29)),"","複数✔は不可"),"")</f>
        <v/>
      </c>
      <c r="AD28" s="214"/>
      <c r="AE28" s="214"/>
      <c r="AF28" s="214"/>
      <c r="AG28" s="211"/>
      <c r="AH28" s="189"/>
      <c r="AI28" s="73"/>
      <c r="AJ28" s="74"/>
      <c r="AK28" s="75"/>
    </row>
    <row r="29" spans="1:37" ht="15" customHeight="1" x14ac:dyDescent="0.45">
      <c r="B29" s="193"/>
      <c r="C29" s="194"/>
      <c r="D29" s="194"/>
      <c r="E29" s="194"/>
      <c r="F29" s="194"/>
      <c r="G29" s="194"/>
      <c r="H29" s="194"/>
      <c r="I29" s="194"/>
      <c r="J29" s="194"/>
      <c r="K29" s="194"/>
      <c r="L29" s="196"/>
      <c r="M29" s="215"/>
      <c r="N29" s="215"/>
      <c r="O29" s="215"/>
      <c r="P29" s="215"/>
      <c r="Q29" s="216" t="s">
        <v>224</v>
      </c>
      <c r="R29" s="215"/>
      <c r="S29" s="215"/>
      <c r="T29" s="215"/>
      <c r="U29" s="215"/>
      <c r="V29" s="215"/>
      <c r="W29" s="215"/>
      <c r="X29" s="215"/>
      <c r="Y29" s="217"/>
      <c r="Z29" s="217"/>
      <c r="AA29" s="217"/>
      <c r="AB29" s="217"/>
      <c r="AC29" s="217"/>
      <c r="AD29" s="217"/>
      <c r="AE29" s="217"/>
      <c r="AF29" s="217"/>
      <c r="AG29" s="212"/>
      <c r="AH29" s="213"/>
      <c r="AI29" s="73"/>
      <c r="AJ29" s="74"/>
      <c r="AK29" s="75"/>
    </row>
    <row r="30" spans="1:37" ht="12.75" customHeight="1" x14ac:dyDescent="0.45">
      <c r="B30" s="193" t="s">
        <v>145</v>
      </c>
      <c r="C30" s="194"/>
      <c r="D30" s="194" t="s">
        <v>146</v>
      </c>
      <c r="E30" s="194"/>
      <c r="F30" s="194"/>
      <c r="G30" s="194"/>
      <c r="H30" s="194"/>
      <c r="I30" s="194"/>
      <c r="J30" s="194"/>
      <c r="K30" s="194">
        <v>1</v>
      </c>
      <c r="L30" s="196"/>
      <c r="M30" s="198" t="s">
        <v>147</v>
      </c>
      <c r="N30" s="198"/>
      <c r="O30" s="198"/>
      <c r="P30" s="198"/>
      <c r="Q30" s="198" t="s">
        <v>148</v>
      </c>
      <c r="R30" s="198"/>
      <c r="S30" s="198"/>
      <c r="T30" s="198"/>
      <c r="U30" s="200" t="s">
        <v>149</v>
      </c>
      <c r="V30" s="200"/>
      <c r="W30" s="200"/>
      <c r="X30" s="200"/>
      <c r="Y30" s="208"/>
      <c r="Z30" s="208"/>
      <c r="AA30" s="208"/>
      <c r="AB30" s="208"/>
      <c r="AC30" s="208"/>
      <c r="AD30" s="208"/>
      <c r="AE30" s="208"/>
      <c r="AF30" s="208"/>
      <c r="AG30" s="218">
        <f>IF(ISERROR(MATCH(0,INDEX(0/(M33:AF33&lt;&gt;""),),0)),"",IF(VLOOKUP(MATCH(0,INDEX(0/(M33:AF33&lt;&gt;""),),0),constant,2)=0,"",VLOOKUP(MATCH(0,INDEX(0/(M33:AF33&lt;&gt;""),),0),constant,2)*K30))</f>
        <v>1</v>
      </c>
      <c r="AH30" s="219"/>
      <c r="AI30" s="73"/>
      <c r="AJ30" s="74"/>
      <c r="AK30" s="75"/>
    </row>
    <row r="31" spans="1:37" ht="12.75" customHeight="1" x14ac:dyDescent="0.45">
      <c r="B31" s="193"/>
      <c r="C31" s="194"/>
      <c r="D31" s="194"/>
      <c r="E31" s="194"/>
      <c r="F31" s="194"/>
      <c r="G31" s="194"/>
      <c r="H31" s="194"/>
      <c r="I31" s="194"/>
      <c r="J31" s="194"/>
      <c r="K31" s="194"/>
      <c r="L31" s="196"/>
      <c r="M31" s="198"/>
      <c r="N31" s="198"/>
      <c r="O31" s="198"/>
      <c r="P31" s="198"/>
      <c r="Q31" s="198"/>
      <c r="R31" s="198"/>
      <c r="S31" s="198"/>
      <c r="T31" s="198"/>
      <c r="U31" s="200"/>
      <c r="V31" s="200"/>
      <c r="W31" s="200"/>
      <c r="X31" s="200"/>
      <c r="Y31" s="208"/>
      <c r="Z31" s="208"/>
      <c r="AA31" s="208"/>
      <c r="AB31" s="208"/>
      <c r="AC31" s="208"/>
      <c r="AD31" s="208"/>
      <c r="AE31" s="208"/>
      <c r="AF31" s="208"/>
      <c r="AG31" s="211"/>
      <c r="AH31" s="189"/>
      <c r="AI31" s="73"/>
      <c r="AJ31" s="74"/>
      <c r="AK31" s="75"/>
    </row>
    <row r="32" spans="1:37" ht="15" customHeight="1" x14ac:dyDescent="0.45">
      <c r="B32" s="193"/>
      <c r="C32" s="194"/>
      <c r="D32" s="194"/>
      <c r="E32" s="194"/>
      <c r="F32" s="194"/>
      <c r="G32" s="194"/>
      <c r="H32" s="194"/>
      <c r="I32" s="194"/>
      <c r="J32" s="194"/>
      <c r="K32" s="194"/>
      <c r="L32" s="196"/>
      <c r="M32" s="220" t="str">
        <f>IF(M33="✔",IF(AND(ISBLANK(Q33),ISBLANK(U33),ISBLANK(Y33),ISBLANK(AC33)),"","複数✔は不可"),"")</f>
        <v/>
      </c>
      <c r="N32" s="220"/>
      <c r="O32" s="220"/>
      <c r="P32" s="220"/>
      <c r="Q32" s="220" t="str">
        <f>IF(Q33="✔",IF(AND(ISBLANK(M33),ISBLANK(U33),ISBLANK(Y33),ISBLANK(AC33)),"","複数✔は不可"),"")</f>
        <v/>
      </c>
      <c r="R32" s="220"/>
      <c r="S32" s="220"/>
      <c r="T32" s="220"/>
      <c r="U32" s="220" t="str">
        <f>IF(U33="✔",IF(AND(ISBLANK(M33),ISBLANK(Q33),ISBLANK(Y33),ISBLANK(AC33)),"","複数✔は不可"),"")</f>
        <v/>
      </c>
      <c r="V32" s="220"/>
      <c r="W32" s="220"/>
      <c r="X32" s="220"/>
      <c r="Y32" s="220" t="str">
        <f>IF(Y33="✔",IF(AND(ISBLANK(M33),ISBLANK(Q33),ISBLANK(U33),ISBLANK(AC33)),"","複数✔は不可"),"")</f>
        <v/>
      </c>
      <c r="Z32" s="220"/>
      <c r="AA32" s="220"/>
      <c r="AB32" s="220"/>
      <c r="AC32" s="220" t="str">
        <f>IF(AC33="✔",IF(AND(ISBLANK(M33),ISBLANK(Q33),ISBLANK(U33),ISBLANK(Y33)),"","複数✔は不可"),"")</f>
        <v/>
      </c>
      <c r="AD32" s="220"/>
      <c r="AE32" s="220"/>
      <c r="AF32" s="220"/>
      <c r="AG32" s="211"/>
      <c r="AH32" s="189"/>
      <c r="AI32" s="73"/>
      <c r="AJ32" s="74"/>
      <c r="AK32" s="75"/>
    </row>
    <row r="33" spans="2:37" ht="15" customHeight="1" x14ac:dyDescent="0.45">
      <c r="B33" s="193"/>
      <c r="C33" s="194"/>
      <c r="D33" s="194"/>
      <c r="E33" s="194"/>
      <c r="F33" s="194"/>
      <c r="G33" s="194"/>
      <c r="H33" s="194"/>
      <c r="I33" s="194"/>
      <c r="J33" s="194"/>
      <c r="K33" s="194"/>
      <c r="L33" s="196"/>
      <c r="M33" s="215" t="s">
        <v>224</v>
      </c>
      <c r="N33" s="215"/>
      <c r="O33" s="215"/>
      <c r="P33" s="215"/>
      <c r="Q33" s="215"/>
      <c r="R33" s="215"/>
      <c r="S33" s="215"/>
      <c r="T33" s="215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2"/>
      <c r="AH33" s="213"/>
      <c r="AI33" s="73"/>
      <c r="AJ33" s="74"/>
      <c r="AK33" s="75"/>
    </row>
    <row r="34" spans="2:37" ht="18.75" customHeight="1" x14ac:dyDescent="0.45">
      <c r="B34" s="193" t="s">
        <v>150</v>
      </c>
      <c r="C34" s="194"/>
      <c r="D34" s="194" t="str">
        <f>IF(AF6="☑","治験機器の適用または経路","治験薬の投与の経路")</f>
        <v>治験薬の投与の経路</v>
      </c>
      <c r="E34" s="194"/>
      <c r="F34" s="194"/>
      <c r="G34" s="194"/>
      <c r="H34" s="194"/>
      <c r="I34" s="194"/>
      <c r="J34" s="194"/>
      <c r="K34" s="194">
        <v>1</v>
      </c>
      <c r="L34" s="196"/>
      <c r="M34" s="221" t="str">
        <f>IF(AF6="☑","外用・経口","外用・経口")</f>
        <v>外用・経口</v>
      </c>
      <c r="N34" s="221"/>
      <c r="O34" s="221"/>
      <c r="P34" s="221"/>
      <c r="Q34" s="223" t="str">
        <f>IF(AF6="☑","皮下・筋注","皮下・筋注")</f>
        <v>皮下・筋注</v>
      </c>
      <c r="R34" s="223"/>
      <c r="S34" s="223"/>
      <c r="T34" s="223"/>
      <c r="U34" s="225" t="str">
        <f>IF(AF6="☑","静注","静注")</f>
        <v>静注</v>
      </c>
      <c r="V34" s="225"/>
      <c r="W34" s="225"/>
      <c r="X34" s="225"/>
      <c r="Y34" s="227"/>
      <c r="Z34" s="227"/>
      <c r="AA34" s="227"/>
      <c r="AB34" s="227"/>
      <c r="AC34" s="228" t="str">
        <f>IF(AF6="☑","","")</f>
        <v/>
      </c>
      <c r="AD34" s="228"/>
      <c r="AE34" s="228"/>
      <c r="AF34" s="228"/>
      <c r="AG34" s="218" t="str">
        <f>IF(ISERROR(MATCH(0,INDEX(0/(M37:AF37&lt;&gt;""),),0)),"",IF(VLOOKUP(MATCH(0,INDEX(0/(M37:AF37&lt;&gt;""),),0),constant,IF(AF6="☑",5,2))=0,"",VLOOKUP(MATCH(0,INDEX(0/(M37:AF37&lt;&gt;""),),0),constant,IF(AF6="☑",5,2))*K34))</f>
        <v/>
      </c>
      <c r="AH34" s="219"/>
      <c r="AI34" s="230" t="str">
        <f>IF(AND(AF6="☑",AC37="✔"),"ウエイト=[1],ポイント=[1]×1となります。","")</f>
        <v/>
      </c>
      <c r="AJ34" s="231"/>
      <c r="AK34" s="232"/>
    </row>
    <row r="35" spans="2:37" ht="18.75" customHeight="1" x14ac:dyDescent="0.45">
      <c r="B35" s="193"/>
      <c r="C35" s="194"/>
      <c r="D35" s="194"/>
      <c r="E35" s="194"/>
      <c r="F35" s="194"/>
      <c r="G35" s="194"/>
      <c r="H35" s="194"/>
      <c r="I35" s="194"/>
      <c r="J35" s="194"/>
      <c r="K35" s="194"/>
      <c r="L35" s="196"/>
      <c r="M35" s="222"/>
      <c r="N35" s="222"/>
      <c r="O35" s="222"/>
      <c r="P35" s="222"/>
      <c r="Q35" s="224"/>
      <c r="R35" s="224"/>
      <c r="S35" s="224"/>
      <c r="T35" s="224"/>
      <c r="U35" s="226"/>
      <c r="V35" s="226"/>
      <c r="W35" s="226"/>
      <c r="X35" s="226"/>
      <c r="Y35" s="208"/>
      <c r="Z35" s="208"/>
      <c r="AA35" s="208"/>
      <c r="AB35" s="208"/>
      <c r="AC35" s="229"/>
      <c r="AD35" s="229"/>
      <c r="AE35" s="229"/>
      <c r="AF35" s="229"/>
      <c r="AG35" s="211"/>
      <c r="AH35" s="189"/>
      <c r="AI35" s="230"/>
      <c r="AJ35" s="231"/>
      <c r="AK35" s="232"/>
    </row>
    <row r="36" spans="2:37" ht="15" customHeight="1" x14ac:dyDescent="0.45">
      <c r="B36" s="193"/>
      <c r="C36" s="194"/>
      <c r="D36" s="194"/>
      <c r="E36" s="194"/>
      <c r="F36" s="194"/>
      <c r="G36" s="194"/>
      <c r="H36" s="194"/>
      <c r="I36" s="194"/>
      <c r="J36" s="194"/>
      <c r="K36" s="194"/>
      <c r="L36" s="196"/>
      <c r="M36" s="220" t="str">
        <f>IF(M37="✔",IF(AND(ISBLANK(Q37),ISBLANK(U37),ISBLANK(Y37),ISBLANK(AC37)),"","複数✔は不可"),"")</f>
        <v/>
      </c>
      <c r="N36" s="220"/>
      <c r="O36" s="220"/>
      <c r="P36" s="220"/>
      <c r="Q36" s="220" t="str">
        <f>IF(Q37="✔",IF(AND(ISBLANK(M37),ISBLANK(U37),ISBLANK(Y37),ISBLANK(AC37)),"","複数✔は不可"),"")</f>
        <v/>
      </c>
      <c r="R36" s="220"/>
      <c r="S36" s="220"/>
      <c r="T36" s="220"/>
      <c r="U36" s="220" t="str">
        <f>IF(U37="✔",IF(AND(ISBLANK(M37),ISBLANK(Q37),ISBLANK(Y37),ISBLANK(AC37)),"","複数✔は不可"),"")</f>
        <v/>
      </c>
      <c r="V36" s="220"/>
      <c r="W36" s="220"/>
      <c r="X36" s="220"/>
      <c r="Y36" s="220" t="str">
        <f>IF(Y37="✔",IF(AND(ISBLANK(M37),ISBLANK(Q37),ISBLANK(U37),ISBLANK(AC37)),"","複数✔は不可"),"")</f>
        <v/>
      </c>
      <c r="Z36" s="220"/>
      <c r="AA36" s="220"/>
      <c r="AB36" s="220"/>
      <c r="AC36" s="220" t="str">
        <f>IF(AC37="✔",IF(AND(ISBLANK(M37),ISBLANK(Q37),ISBLANK(U37),ISBLANK(Y37)),"","複数✔は不可"),"")</f>
        <v/>
      </c>
      <c r="AD36" s="220"/>
      <c r="AE36" s="220"/>
      <c r="AF36" s="220"/>
      <c r="AG36" s="211"/>
      <c r="AH36" s="189"/>
      <c r="AI36" s="230"/>
      <c r="AJ36" s="231"/>
      <c r="AK36" s="232"/>
    </row>
    <row r="37" spans="2:37" ht="15" customHeight="1" x14ac:dyDescent="0.45">
      <c r="B37" s="193"/>
      <c r="C37" s="194"/>
      <c r="D37" s="194"/>
      <c r="E37" s="194"/>
      <c r="F37" s="194"/>
      <c r="G37" s="194"/>
      <c r="H37" s="194"/>
      <c r="I37" s="194"/>
      <c r="J37" s="194"/>
      <c r="K37" s="194"/>
      <c r="L37" s="196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7"/>
      <c r="Z37" s="217"/>
      <c r="AA37" s="217"/>
      <c r="AB37" s="217"/>
      <c r="AC37" s="217"/>
      <c r="AD37" s="217"/>
      <c r="AE37" s="217"/>
      <c r="AF37" s="217"/>
      <c r="AG37" s="212"/>
      <c r="AH37" s="213"/>
      <c r="AI37" s="230"/>
      <c r="AJ37" s="231"/>
      <c r="AK37" s="232"/>
    </row>
    <row r="38" spans="2:37" ht="12.75" customHeight="1" x14ac:dyDescent="0.45">
      <c r="B38" s="193" t="s">
        <v>151</v>
      </c>
      <c r="C38" s="194"/>
      <c r="D38" s="194" t="s">
        <v>152</v>
      </c>
      <c r="E38" s="194"/>
      <c r="F38" s="194"/>
      <c r="G38" s="194"/>
      <c r="H38" s="194"/>
      <c r="I38" s="194"/>
      <c r="J38" s="194"/>
      <c r="K38" s="194">
        <v>3</v>
      </c>
      <c r="L38" s="196"/>
      <c r="M38" s="233" t="s">
        <v>153</v>
      </c>
      <c r="N38" s="233"/>
      <c r="O38" s="233"/>
      <c r="P38" s="233"/>
      <c r="Q38" s="233" t="s">
        <v>154</v>
      </c>
      <c r="R38" s="233"/>
      <c r="S38" s="233"/>
      <c r="T38" s="233"/>
      <c r="U38" s="234" t="s">
        <v>155</v>
      </c>
      <c r="V38" s="234"/>
      <c r="W38" s="234"/>
      <c r="X38" s="234"/>
      <c r="Y38" s="227"/>
      <c r="Z38" s="227"/>
      <c r="AA38" s="227"/>
      <c r="AB38" s="227"/>
      <c r="AC38" s="227"/>
      <c r="AD38" s="227"/>
      <c r="AE38" s="227"/>
      <c r="AF38" s="227"/>
      <c r="AG38" s="218">
        <f>IF(ISERROR(MATCH(0,INDEX(0/(M41:AF41&lt;&gt;""),),0)),"",IF(VLOOKUP(MATCH(0,INDEX(0/(M41:AF41&lt;&gt;""),),0),constant,2)=0,"",VLOOKUP(MATCH(0,INDEX(0/(M41:AF41&lt;&gt;""),),0),constant,2)*K38))</f>
        <v>15</v>
      </c>
      <c r="AH38" s="219"/>
      <c r="AI38" s="73"/>
      <c r="AJ38" s="74"/>
      <c r="AK38" s="75"/>
    </row>
    <row r="39" spans="2:37" ht="12.75" customHeight="1" x14ac:dyDescent="0.45">
      <c r="B39" s="193"/>
      <c r="C39" s="194"/>
      <c r="D39" s="194"/>
      <c r="E39" s="194"/>
      <c r="F39" s="194"/>
      <c r="G39" s="194"/>
      <c r="H39" s="194"/>
      <c r="I39" s="194"/>
      <c r="J39" s="194"/>
      <c r="K39" s="194"/>
      <c r="L39" s="196"/>
      <c r="M39" s="198"/>
      <c r="N39" s="198"/>
      <c r="O39" s="198"/>
      <c r="P39" s="198"/>
      <c r="Q39" s="198"/>
      <c r="R39" s="198"/>
      <c r="S39" s="198"/>
      <c r="T39" s="198"/>
      <c r="U39" s="200"/>
      <c r="V39" s="200"/>
      <c r="W39" s="200"/>
      <c r="X39" s="200"/>
      <c r="Y39" s="208"/>
      <c r="Z39" s="208"/>
      <c r="AA39" s="208"/>
      <c r="AB39" s="208"/>
      <c r="AC39" s="208"/>
      <c r="AD39" s="208"/>
      <c r="AE39" s="208"/>
      <c r="AF39" s="208"/>
      <c r="AG39" s="211"/>
      <c r="AH39" s="189"/>
      <c r="AI39" s="73"/>
      <c r="AJ39" s="74"/>
      <c r="AK39" s="75"/>
    </row>
    <row r="40" spans="2:37" ht="15" customHeight="1" x14ac:dyDescent="0.45">
      <c r="B40" s="193"/>
      <c r="C40" s="194"/>
      <c r="D40" s="194"/>
      <c r="E40" s="194"/>
      <c r="F40" s="194"/>
      <c r="G40" s="194"/>
      <c r="H40" s="194"/>
      <c r="I40" s="194"/>
      <c r="J40" s="194"/>
      <c r="K40" s="194"/>
      <c r="L40" s="196"/>
      <c r="M40" s="220" t="str">
        <f>IF(M41="✔",IF(AND(ISBLANK(Q41),ISBLANK(U41),ISBLANK(Y41),ISBLANK(AC41)),"","複数✔は不可"),"")</f>
        <v/>
      </c>
      <c r="N40" s="220"/>
      <c r="O40" s="220"/>
      <c r="P40" s="220"/>
      <c r="Q40" s="220" t="str">
        <f>IF(Q41="✔",IF(AND(ISBLANK(M41),ISBLANK(U41),ISBLANK(Y41),ISBLANK(AC41)),"","複数✔は不可"),"")</f>
        <v/>
      </c>
      <c r="R40" s="220"/>
      <c r="S40" s="220"/>
      <c r="T40" s="220"/>
      <c r="U40" s="220" t="str">
        <f>IF(U41="✔",IF(AND(ISBLANK(M41),ISBLANK(Q41),ISBLANK(Y41),ISBLANK(AC41)),"","複数✔は不可"),"")</f>
        <v/>
      </c>
      <c r="V40" s="220"/>
      <c r="W40" s="220"/>
      <c r="X40" s="220"/>
      <c r="Y40" s="220" t="str">
        <f>IF(Y41="✔",IF(AND(ISBLANK(M41),ISBLANK(Q41),ISBLANK(U41),ISBLANK(AC41)),"","複数✔は不可"),"")</f>
        <v/>
      </c>
      <c r="Z40" s="220"/>
      <c r="AA40" s="220"/>
      <c r="AB40" s="220"/>
      <c r="AC40" s="220" t="str">
        <f>IF(AC41="✔",IF(AND(ISBLANK(M41),ISBLANK(Q41),ISBLANK(U41),ISBLANK(Y41)),"","複数✔は不可"),"")</f>
        <v/>
      </c>
      <c r="AD40" s="220"/>
      <c r="AE40" s="220"/>
      <c r="AF40" s="220"/>
      <c r="AG40" s="211"/>
      <c r="AH40" s="189"/>
      <c r="AI40" s="73"/>
      <c r="AJ40" s="74"/>
      <c r="AK40" s="75"/>
    </row>
    <row r="41" spans="2:37" ht="15" customHeight="1" x14ac:dyDescent="0.45">
      <c r="B41" s="193"/>
      <c r="C41" s="194"/>
      <c r="D41" s="194"/>
      <c r="E41" s="194"/>
      <c r="F41" s="194"/>
      <c r="G41" s="194"/>
      <c r="H41" s="194"/>
      <c r="I41" s="194"/>
      <c r="J41" s="194"/>
      <c r="K41" s="194"/>
      <c r="L41" s="196"/>
      <c r="M41" s="215"/>
      <c r="N41" s="215"/>
      <c r="O41" s="215"/>
      <c r="P41" s="215"/>
      <c r="Q41" s="215"/>
      <c r="R41" s="215"/>
      <c r="S41" s="215"/>
      <c r="T41" s="215"/>
      <c r="U41" s="215" t="s">
        <v>224</v>
      </c>
      <c r="V41" s="215"/>
      <c r="W41" s="215"/>
      <c r="X41" s="215"/>
      <c r="Y41" s="217"/>
      <c r="Z41" s="217"/>
      <c r="AA41" s="217"/>
      <c r="AB41" s="217"/>
      <c r="AC41" s="217"/>
      <c r="AD41" s="217"/>
      <c r="AE41" s="217"/>
      <c r="AF41" s="217"/>
      <c r="AG41" s="212"/>
      <c r="AH41" s="213"/>
      <c r="AI41" s="73"/>
      <c r="AJ41" s="74"/>
      <c r="AK41" s="75"/>
    </row>
    <row r="42" spans="2:37" ht="28.5" customHeight="1" x14ac:dyDescent="0.45">
      <c r="B42" s="235" t="s">
        <v>156</v>
      </c>
      <c r="C42" s="236"/>
      <c r="D42" s="196" t="s">
        <v>157</v>
      </c>
      <c r="E42" s="236"/>
      <c r="F42" s="236"/>
      <c r="G42" s="236"/>
      <c r="H42" s="236"/>
      <c r="I42" s="236"/>
      <c r="J42" s="237"/>
      <c r="K42" s="196">
        <v>1</v>
      </c>
      <c r="L42" s="237"/>
      <c r="M42" s="233" t="s">
        <v>158</v>
      </c>
      <c r="N42" s="233"/>
      <c r="O42" s="233"/>
      <c r="P42" s="233"/>
      <c r="Q42" s="233" t="s">
        <v>159</v>
      </c>
      <c r="R42" s="233"/>
      <c r="S42" s="233"/>
      <c r="T42" s="233"/>
      <c r="U42" s="233" t="s">
        <v>160</v>
      </c>
      <c r="V42" s="234"/>
      <c r="W42" s="234"/>
      <c r="X42" s="234"/>
      <c r="Y42" s="227"/>
      <c r="Z42" s="227"/>
      <c r="AA42" s="227"/>
      <c r="AB42" s="227"/>
      <c r="AC42" s="227"/>
      <c r="AD42" s="227"/>
      <c r="AE42" s="227"/>
      <c r="AF42" s="227"/>
      <c r="AG42" s="218">
        <f>IF(ISERROR(MATCH(0,INDEX(0/(M45:AF45&lt;&gt;""),),0)),"",IF(VLOOKUP(MATCH(0,INDEX(0/(M45:AF45&lt;&gt;""),),0),constant,2)=0,"",VLOOKUP(MATCH(0,INDEX(0/(M45:AF45&lt;&gt;""),),0),constant,2)*K42))</f>
        <v>1</v>
      </c>
      <c r="AH42" s="219"/>
      <c r="AI42" s="73"/>
      <c r="AJ42" s="74"/>
      <c r="AK42" s="75"/>
    </row>
    <row r="43" spans="2:37" ht="28.5" customHeight="1" x14ac:dyDescent="0.45">
      <c r="B43" s="235"/>
      <c r="C43" s="236"/>
      <c r="D43" s="196"/>
      <c r="E43" s="236"/>
      <c r="F43" s="236"/>
      <c r="G43" s="236"/>
      <c r="H43" s="236"/>
      <c r="I43" s="236"/>
      <c r="J43" s="237"/>
      <c r="K43" s="196"/>
      <c r="L43" s="237"/>
      <c r="M43" s="198"/>
      <c r="N43" s="198"/>
      <c r="O43" s="198"/>
      <c r="P43" s="198"/>
      <c r="Q43" s="198"/>
      <c r="R43" s="198"/>
      <c r="S43" s="198"/>
      <c r="T43" s="198"/>
      <c r="U43" s="200"/>
      <c r="V43" s="200"/>
      <c r="W43" s="200"/>
      <c r="X43" s="200"/>
      <c r="Y43" s="208"/>
      <c r="Z43" s="208"/>
      <c r="AA43" s="208"/>
      <c r="AB43" s="208"/>
      <c r="AC43" s="208"/>
      <c r="AD43" s="208"/>
      <c r="AE43" s="208"/>
      <c r="AF43" s="208"/>
      <c r="AG43" s="211"/>
      <c r="AH43" s="189"/>
      <c r="AI43" s="73"/>
      <c r="AJ43" s="74"/>
      <c r="AK43" s="75"/>
    </row>
    <row r="44" spans="2:37" ht="15" customHeight="1" x14ac:dyDescent="0.45">
      <c r="B44" s="235"/>
      <c r="C44" s="236"/>
      <c r="D44" s="196"/>
      <c r="E44" s="236"/>
      <c r="F44" s="236"/>
      <c r="G44" s="236"/>
      <c r="H44" s="236"/>
      <c r="I44" s="236"/>
      <c r="J44" s="237"/>
      <c r="K44" s="196"/>
      <c r="L44" s="237"/>
      <c r="M44" s="220" t="str">
        <f>IF(M45="✔",IF(AND(ISBLANK(Q45),ISBLANK(U45),ISBLANK(Y45),ISBLANK(AC45)),"","複数✔は不可"),"")</f>
        <v/>
      </c>
      <c r="N44" s="220"/>
      <c r="O44" s="220"/>
      <c r="P44" s="220"/>
      <c r="Q44" s="220" t="str">
        <f>IF(Q45="✔",IF(AND(ISBLANK(M45),ISBLANK(U45),ISBLANK(Y45),ISBLANK(AC45)),"","複数✔は不可"),"")</f>
        <v/>
      </c>
      <c r="R44" s="220"/>
      <c r="S44" s="220"/>
      <c r="T44" s="220"/>
      <c r="U44" s="220" t="str">
        <f>IF(U45="✔",IF(AND(ISBLANK(M45),ISBLANK(Q45),ISBLANK(Y45),ISBLANK(AC45)),"","複数✔は不可"),"")</f>
        <v/>
      </c>
      <c r="V44" s="220"/>
      <c r="W44" s="220"/>
      <c r="X44" s="220"/>
      <c r="Y44" s="220" t="str">
        <f>IF(Y45="✔",IF(AND(ISBLANK(M45),ISBLANK(Q45),ISBLANK(U45),ISBLANK(AC45)),"","複数✔は不可"),"")</f>
        <v/>
      </c>
      <c r="Z44" s="220"/>
      <c r="AA44" s="220"/>
      <c r="AB44" s="220"/>
      <c r="AC44" s="220" t="str">
        <f>IF(AC45="✔",IF(AND(ISBLANK(M45),ISBLANK(Q45),ISBLANK(U45),ISBLANK(Y45)),"","複数✔は不可"),"")</f>
        <v/>
      </c>
      <c r="AD44" s="220"/>
      <c r="AE44" s="220"/>
      <c r="AF44" s="220"/>
      <c r="AG44" s="211"/>
      <c r="AH44" s="189"/>
      <c r="AI44" s="73"/>
      <c r="AJ44" s="74"/>
      <c r="AK44" s="75"/>
    </row>
    <row r="45" spans="2:37" ht="15" customHeight="1" x14ac:dyDescent="0.45">
      <c r="B45" s="235"/>
      <c r="C45" s="236"/>
      <c r="D45" s="196"/>
      <c r="E45" s="236"/>
      <c r="F45" s="236"/>
      <c r="G45" s="236"/>
      <c r="H45" s="236"/>
      <c r="I45" s="236"/>
      <c r="J45" s="237"/>
      <c r="K45" s="196"/>
      <c r="L45" s="237"/>
      <c r="M45" s="215" t="s">
        <v>224</v>
      </c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7"/>
      <c r="Z45" s="217"/>
      <c r="AA45" s="217"/>
      <c r="AB45" s="217"/>
      <c r="AC45" s="217"/>
      <c r="AD45" s="217"/>
      <c r="AE45" s="217"/>
      <c r="AF45" s="217"/>
      <c r="AG45" s="212"/>
      <c r="AH45" s="213"/>
      <c r="AI45" s="73"/>
      <c r="AJ45" s="74"/>
      <c r="AK45" s="75"/>
    </row>
    <row r="46" spans="2:37" ht="12.75" customHeight="1" x14ac:dyDescent="0.45">
      <c r="B46" s="235" t="s">
        <v>161</v>
      </c>
      <c r="C46" s="236"/>
      <c r="D46" s="247" t="str">
        <f>IF(AF6="☑","投与期間","投与期間")</f>
        <v>投与期間</v>
      </c>
      <c r="E46" s="248"/>
      <c r="F46" s="248"/>
      <c r="G46" s="248"/>
      <c r="H46" s="248"/>
      <c r="I46" s="248"/>
      <c r="J46" s="249"/>
      <c r="K46" s="196">
        <v>2</v>
      </c>
      <c r="L46" s="237"/>
      <c r="M46" s="233" t="str">
        <f>IF(AF6="☑","４週間以内","４週間以内")</f>
        <v>４週間以内</v>
      </c>
      <c r="N46" s="233"/>
      <c r="O46" s="233"/>
      <c r="P46" s="233"/>
      <c r="Q46" s="233" t="str">
        <f>IF(AF6="☑","５～２４週","５～２４週")</f>
        <v>５～２４週</v>
      </c>
      <c r="R46" s="233"/>
      <c r="S46" s="233"/>
      <c r="T46" s="233"/>
      <c r="U46" s="234" t="str">
        <f>IF(AF6="☑","２５週以上","２５週以上")</f>
        <v>２５週以上</v>
      </c>
      <c r="V46" s="234"/>
      <c r="W46" s="234"/>
      <c r="X46" s="234"/>
      <c r="Y46" s="233"/>
      <c r="Z46" s="234"/>
      <c r="AA46" s="234"/>
      <c r="AB46" s="234"/>
      <c r="AC46" s="234" t="str">
        <f>IF(AF6="☑","","")</f>
        <v/>
      </c>
      <c r="AD46" s="234"/>
      <c r="AE46" s="234"/>
      <c r="AF46" s="234"/>
      <c r="AG46" s="238">
        <f>IF(ISERROR(MATCH(0,INDEX(0/(M49:AF49&lt;&gt;""),),0)),"",IF(VLOOKUP(MATCH(0,INDEX(0/(M49:AF49&lt;&gt;""),),0),constant,IF(AF6="☑",6,3))=0,IF(AND(AF6="☑",AC49="✔"),0,""),VLOOKUP(MATCH(0,INDEX(0/(M49:AF49&lt;&gt;""),),0),constant,IF(AF6="☑",6,3))*IF(Y49="✔",1,K46)))</f>
        <v>6</v>
      </c>
      <c r="AH46" s="219"/>
      <c r="AI46" s="241" t="str">
        <f>IF(AND(AC6="☑",Y49="✔",ISBLANK(AI49)),"25週毎に6ポイント加算,投与週数を記入",IF(AND(AC6="☑",Y49="✔",ISNUMBER(AI49)),"投与週数",IF(ISBLANK(AI49),"","入力不可
数値を削除")))</f>
        <v/>
      </c>
      <c r="AJ46" s="242"/>
      <c r="AK46" s="243"/>
    </row>
    <row r="47" spans="2:37" ht="12.75" customHeight="1" x14ac:dyDescent="0.45">
      <c r="B47" s="235"/>
      <c r="C47" s="236"/>
      <c r="D47" s="247"/>
      <c r="E47" s="248"/>
      <c r="F47" s="248"/>
      <c r="G47" s="248"/>
      <c r="H47" s="248"/>
      <c r="I47" s="248"/>
      <c r="J47" s="249"/>
      <c r="K47" s="196"/>
      <c r="L47" s="237"/>
      <c r="M47" s="198"/>
      <c r="N47" s="198"/>
      <c r="O47" s="198"/>
      <c r="P47" s="198"/>
      <c r="Q47" s="198"/>
      <c r="R47" s="198"/>
      <c r="S47" s="198"/>
      <c r="T47" s="198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39"/>
      <c r="AH47" s="189"/>
      <c r="AI47" s="241"/>
      <c r="AJ47" s="242"/>
      <c r="AK47" s="243"/>
    </row>
    <row r="48" spans="2:37" ht="15" customHeight="1" x14ac:dyDescent="0.45">
      <c r="B48" s="235"/>
      <c r="C48" s="236"/>
      <c r="D48" s="247"/>
      <c r="E48" s="248"/>
      <c r="F48" s="248"/>
      <c r="G48" s="248"/>
      <c r="H48" s="248"/>
      <c r="I48" s="248"/>
      <c r="J48" s="249"/>
      <c r="K48" s="196"/>
      <c r="L48" s="237"/>
      <c r="M48" s="220" t="str">
        <f>IF(M49="✔",IF(AND(ISBLANK(Q49),ISBLANK(U49),ISBLANK(Y49),ISBLANK(AC49)),"","複数✔は不可"),"")</f>
        <v/>
      </c>
      <c r="N48" s="220"/>
      <c r="O48" s="220"/>
      <c r="P48" s="220"/>
      <c r="Q48" s="220" t="str">
        <f>IF(Q49="✔",IF(AND(ISBLANK(M49),ISBLANK(U49),ISBLANK(Y49),ISBLANK(AC49)),"","複数✔は不可"),"")</f>
        <v/>
      </c>
      <c r="R48" s="220"/>
      <c r="S48" s="220"/>
      <c r="T48" s="220"/>
      <c r="U48" s="220" t="str">
        <f>IF(U49="✔",IF(AND(ISBLANK(M49),ISBLANK(Q49),ISBLANK(Y49),ISBLANK(AC49)),"","複数✔は不可"),"")</f>
        <v/>
      </c>
      <c r="V48" s="220"/>
      <c r="W48" s="220"/>
      <c r="X48" s="220"/>
      <c r="Y48" s="220" t="str">
        <f>IF(Y49="✔",IF(AND(ISBLANK(M49),ISBLANK(Q49),ISBLANK(U49),ISBLANK(AC49)),"","複数✔は不可"),"")</f>
        <v/>
      </c>
      <c r="Z48" s="220"/>
      <c r="AA48" s="220"/>
      <c r="AB48" s="220"/>
      <c r="AC48" s="220" t="str">
        <f>IF(AC49="✔",IF(AND(ISBLANK(M49),ISBLANK(Q49),ISBLANK(U49),ISBLANK(Y49)),"","複数✔は不可"),"")</f>
        <v/>
      </c>
      <c r="AD48" s="220"/>
      <c r="AE48" s="220"/>
      <c r="AF48" s="220"/>
      <c r="AG48" s="239"/>
      <c r="AH48" s="189"/>
      <c r="AI48" s="241"/>
      <c r="AJ48" s="242"/>
      <c r="AK48" s="243"/>
    </row>
    <row r="49" spans="2:37" ht="15" customHeight="1" x14ac:dyDescent="0.45">
      <c r="B49" s="235"/>
      <c r="C49" s="236"/>
      <c r="D49" s="247"/>
      <c r="E49" s="248"/>
      <c r="F49" s="248"/>
      <c r="G49" s="248"/>
      <c r="H49" s="248"/>
      <c r="I49" s="248"/>
      <c r="J49" s="249"/>
      <c r="K49" s="196"/>
      <c r="L49" s="237"/>
      <c r="M49" s="215"/>
      <c r="N49" s="215"/>
      <c r="O49" s="215"/>
      <c r="P49" s="215"/>
      <c r="Q49" s="215" t="s">
        <v>224</v>
      </c>
      <c r="R49" s="215"/>
      <c r="S49" s="215"/>
      <c r="T49" s="215"/>
      <c r="U49" s="215"/>
      <c r="V49" s="215"/>
      <c r="W49" s="215"/>
      <c r="X49" s="215"/>
      <c r="Y49" s="217"/>
      <c r="Z49" s="217"/>
      <c r="AA49" s="217"/>
      <c r="AB49" s="217"/>
      <c r="AC49" s="217"/>
      <c r="AD49" s="217"/>
      <c r="AE49" s="217"/>
      <c r="AF49" s="217"/>
      <c r="AG49" s="240"/>
      <c r="AH49" s="213"/>
      <c r="AI49" s="244"/>
      <c r="AJ49" s="245"/>
      <c r="AK49" s="246"/>
    </row>
    <row r="50" spans="2:37" ht="12.75" customHeight="1" x14ac:dyDescent="0.45">
      <c r="B50" s="235" t="s">
        <v>162</v>
      </c>
      <c r="C50" s="236"/>
      <c r="D50" s="196" t="str">
        <f>IF(AF6="☑","観察頻度（受診回数）","観察頻度（受診回数）")</f>
        <v>観察頻度（受診回数）</v>
      </c>
      <c r="E50" s="236"/>
      <c r="F50" s="236"/>
      <c r="G50" s="236"/>
      <c r="H50" s="236"/>
      <c r="I50" s="236"/>
      <c r="J50" s="237"/>
      <c r="K50" s="196">
        <v>1</v>
      </c>
      <c r="L50" s="237"/>
      <c r="M50" s="233" t="str">
        <f>IF(AF6="☑","５回以内","４週に１回以内")</f>
        <v>４週に１回以内</v>
      </c>
      <c r="N50" s="233"/>
      <c r="O50" s="233"/>
      <c r="P50" s="233"/>
      <c r="Q50" s="233" t="str">
        <f>IF(AF6="☑","４週に２回","４週に２回")</f>
        <v>４週に２回</v>
      </c>
      <c r="R50" s="233"/>
      <c r="S50" s="233"/>
      <c r="T50" s="233"/>
      <c r="U50" s="234" t="str">
        <f>IF(AF6="☑","４週に３回以上","４週に３回以上")</f>
        <v>４週に３回以上</v>
      </c>
      <c r="V50" s="234"/>
      <c r="W50" s="234"/>
      <c r="X50" s="234"/>
      <c r="Y50" s="234" t="str">
        <f>IF(AF6="☑","","")</f>
        <v/>
      </c>
      <c r="Z50" s="234"/>
      <c r="AA50" s="234"/>
      <c r="AB50" s="234"/>
      <c r="AC50" s="227"/>
      <c r="AD50" s="227"/>
      <c r="AE50" s="227"/>
      <c r="AF50" s="227"/>
      <c r="AG50" s="218">
        <f>IF(ISERROR(MATCH(0,INDEX(0/(M53:AF53&lt;&gt;""),),0)),"",IF(VLOOKUP(MATCH(0,INDEX(0/(M53:AF53&lt;&gt;""),),0),constant,IF(AF6="☑",5,2))=0,"",VLOOKUP(MATCH(0,INDEX(0/(M53:AF53&lt;&gt;""),),0),constant,IF(AF6="☑",5,2))*K50))</f>
        <v>3</v>
      </c>
      <c r="AH50" s="219"/>
      <c r="AI50" s="73"/>
      <c r="AJ50" s="74"/>
      <c r="AK50" s="75"/>
    </row>
    <row r="51" spans="2:37" ht="12.75" customHeight="1" x14ac:dyDescent="0.45">
      <c r="B51" s="235"/>
      <c r="C51" s="236"/>
      <c r="D51" s="196"/>
      <c r="E51" s="236"/>
      <c r="F51" s="236"/>
      <c r="G51" s="236"/>
      <c r="H51" s="236"/>
      <c r="I51" s="236"/>
      <c r="J51" s="237"/>
      <c r="K51" s="196"/>
      <c r="L51" s="237"/>
      <c r="M51" s="198"/>
      <c r="N51" s="198"/>
      <c r="O51" s="198"/>
      <c r="P51" s="198"/>
      <c r="Q51" s="198"/>
      <c r="R51" s="198"/>
      <c r="S51" s="198"/>
      <c r="T51" s="198"/>
      <c r="U51" s="200"/>
      <c r="V51" s="200"/>
      <c r="W51" s="200"/>
      <c r="X51" s="200"/>
      <c r="Y51" s="200"/>
      <c r="Z51" s="200"/>
      <c r="AA51" s="200"/>
      <c r="AB51" s="200"/>
      <c r="AC51" s="208"/>
      <c r="AD51" s="208"/>
      <c r="AE51" s="208"/>
      <c r="AF51" s="208"/>
      <c r="AG51" s="211"/>
      <c r="AH51" s="189"/>
      <c r="AI51" s="73"/>
      <c r="AJ51" s="74"/>
      <c r="AK51" s="75"/>
    </row>
    <row r="52" spans="2:37" ht="15" customHeight="1" x14ac:dyDescent="0.45">
      <c r="B52" s="235"/>
      <c r="C52" s="236"/>
      <c r="D52" s="196"/>
      <c r="E52" s="236"/>
      <c r="F52" s="236"/>
      <c r="G52" s="236"/>
      <c r="H52" s="236"/>
      <c r="I52" s="236"/>
      <c r="J52" s="237"/>
      <c r="K52" s="196"/>
      <c r="L52" s="237"/>
      <c r="M52" s="220" t="str">
        <f>IF(M53="✔",IF(AND(ISBLANK(Q53),ISBLANK(U53),ISBLANK(Y53),ISBLANK(AC53)),"","複数✔は不可"),"")</f>
        <v/>
      </c>
      <c r="N52" s="220"/>
      <c r="O52" s="220"/>
      <c r="P52" s="220"/>
      <c r="Q52" s="220" t="str">
        <f>IF(Q53="✔",IF(AND(ISBLANK(M53),ISBLANK(U53),ISBLANK(Y53),ISBLANK(AC53)),"","複数✔は不可"),"")</f>
        <v/>
      </c>
      <c r="R52" s="220"/>
      <c r="S52" s="220"/>
      <c r="T52" s="220"/>
      <c r="U52" s="220" t="str">
        <f>IF(U53="✔",IF(AND(ISBLANK(M53),ISBLANK(Q53),ISBLANK(Y53),ISBLANK(AC53)),"","複数✔は不可"),"")</f>
        <v/>
      </c>
      <c r="V52" s="220"/>
      <c r="W52" s="220"/>
      <c r="X52" s="220"/>
      <c r="Y52" s="220" t="str">
        <f>IF(Y53="✔",IF(AND(ISBLANK(M53),ISBLANK(Q53),ISBLANK(U53),ISBLANK(AC53)),"","複数✔は不可"),"")</f>
        <v/>
      </c>
      <c r="Z52" s="220"/>
      <c r="AA52" s="220"/>
      <c r="AB52" s="220"/>
      <c r="AC52" s="220" t="str">
        <f>IF(AC53="✔",IF(AND(ISBLANK(M53),ISBLANK(Q53),ISBLANK(U53),ISBLANK(Y53)),"","複数✔は不可"),"")</f>
        <v/>
      </c>
      <c r="AD52" s="220"/>
      <c r="AE52" s="220"/>
      <c r="AF52" s="220"/>
      <c r="AG52" s="211"/>
      <c r="AH52" s="189"/>
      <c r="AI52" s="73"/>
      <c r="AJ52" s="74"/>
      <c r="AK52" s="75"/>
    </row>
    <row r="53" spans="2:37" ht="15" customHeight="1" x14ac:dyDescent="0.45">
      <c r="B53" s="235"/>
      <c r="C53" s="236"/>
      <c r="D53" s="196"/>
      <c r="E53" s="236"/>
      <c r="F53" s="236"/>
      <c r="G53" s="236"/>
      <c r="H53" s="236"/>
      <c r="I53" s="236"/>
      <c r="J53" s="237"/>
      <c r="K53" s="196"/>
      <c r="L53" s="237"/>
      <c r="M53" s="215"/>
      <c r="N53" s="215"/>
      <c r="O53" s="215"/>
      <c r="P53" s="215"/>
      <c r="Q53" s="215" t="s">
        <v>224</v>
      </c>
      <c r="R53" s="215"/>
      <c r="S53" s="215"/>
      <c r="T53" s="215"/>
      <c r="U53" s="215"/>
      <c r="V53" s="215"/>
      <c r="W53" s="215"/>
      <c r="X53" s="215"/>
      <c r="Y53" s="217"/>
      <c r="Z53" s="217"/>
      <c r="AA53" s="217"/>
      <c r="AB53" s="217"/>
      <c r="AC53" s="217"/>
      <c r="AD53" s="217"/>
      <c r="AE53" s="217"/>
      <c r="AF53" s="217"/>
      <c r="AG53" s="212"/>
      <c r="AH53" s="213"/>
      <c r="AI53" s="73"/>
      <c r="AJ53" s="74"/>
      <c r="AK53" s="75"/>
    </row>
    <row r="54" spans="2:37" ht="15" customHeight="1" x14ac:dyDescent="0.45">
      <c r="B54" s="235" t="s">
        <v>163</v>
      </c>
      <c r="C54" s="236"/>
      <c r="D54" s="247" t="str">
        <f>IF(AF6="☑","臨床検査・自他覚症状
観察項目","臨床検査・自他覚症状
観察項目")&amp;"
（受診１回あたり）"</f>
        <v>臨床検査・自他覚症状
観察項目
（受診１回あたり）</v>
      </c>
      <c r="E54" s="236"/>
      <c r="F54" s="236"/>
      <c r="G54" s="236"/>
      <c r="H54" s="236"/>
      <c r="I54" s="236"/>
      <c r="J54" s="237"/>
      <c r="K54" s="196">
        <v>2</v>
      </c>
      <c r="L54" s="237"/>
      <c r="M54" s="233" t="str">
        <f>IF(AF6="☑","５０項目以内","５０項目以内")</f>
        <v>５０項目以内</v>
      </c>
      <c r="N54" s="233"/>
      <c r="O54" s="233"/>
      <c r="P54" s="233"/>
      <c r="Q54" s="250" t="str">
        <f>IF(AF6="☑","５１～１００項目","５１～１００項目")</f>
        <v>５１～１００項目</v>
      </c>
      <c r="R54" s="250"/>
      <c r="S54" s="250"/>
      <c r="T54" s="250"/>
      <c r="U54" s="234" t="str">
        <f>IF(AF6="☑","１０１項目以上","１０１項目以上")</f>
        <v>１０１項目以上</v>
      </c>
      <c r="V54" s="234"/>
      <c r="W54" s="234"/>
      <c r="X54" s="234"/>
      <c r="Y54" s="234" t="str">
        <f>IF(AF6="☑","","")</f>
        <v/>
      </c>
      <c r="Z54" s="234"/>
      <c r="AA54" s="234"/>
      <c r="AB54" s="234"/>
      <c r="AC54" s="227"/>
      <c r="AD54" s="227"/>
      <c r="AE54" s="227"/>
      <c r="AF54" s="227"/>
      <c r="AG54" s="218">
        <f>IF(ISERROR(MATCH(0,INDEX(0/(M57:AF57&lt;&gt;""),),0)),"",IF(VLOOKUP(MATCH(0,INDEX(0/(M57:AF57&lt;&gt;""),),0),constant,IF(AF6="☑",5,2))=0,"",VLOOKUP(MATCH(0,INDEX(0/(M57:AF57&lt;&gt;""),),0),constant,IF(AF6="☑",5,2))*K54))</f>
        <v>2</v>
      </c>
      <c r="AH54" s="219"/>
      <c r="AI54" s="73"/>
      <c r="AJ54" s="74"/>
      <c r="AK54" s="75"/>
    </row>
    <row r="55" spans="2:37" ht="15" customHeight="1" x14ac:dyDescent="0.45">
      <c r="B55" s="235"/>
      <c r="C55" s="236"/>
      <c r="D55" s="196"/>
      <c r="E55" s="236"/>
      <c r="F55" s="236"/>
      <c r="G55" s="236"/>
      <c r="H55" s="236"/>
      <c r="I55" s="236"/>
      <c r="J55" s="237"/>
      <c r="K55" s="196"/>
      <c r="L55" s="237"/>
      <c r="M55" s="198"/>
      <c r="N55" s="198"/>
      <c r="O55" s="198"/>
      <c r="P55" s="198"/>
      <c r="Q55" s="251"/>
      <c r="R55" s="251"/>
      <c r="S55" s="251"/>
      <c r="T55" s="251"/>
      <c r="U55" s="200"/>
      <c r="V55" s="200"/>
      <c r="W55" s="200"/>
      <c r="X55" s="200"/>
      <c r="Y55" s="200"/>
      <c r="Z55" s="200"/>
      <c r="AA55" s="200"/>
      <c r="AB55" s="200"/>
      <c r="AC55" s="208"/>
      <c r="AD55" s="208"/>
      <c r="AE55" s="208"/>
      <c r="AF55" s="208"/>
      <c r="AG55" s="211"/>
      <c r="AH55" s="189"/>
      <c r="AI55" s="73"/>
      <c r="AJ55" s="74"/>
      <c r="AK55" s="75"/>
    </row>
    <row r="56" spans="2:37" ht="15" customHeight="1" x14ac:dyDescent="0.45">
      <c r="B56" s="235"/>
      <c r="C56" s="236"/>
      <c r="D56" s="196"/>
      <c r="E56" s="236"/>
      <c r="F56" s="236"/>
      <c r="G56" s="236"/>
      <c r="H56" s="236"/>
      <c r="I56" s="236"/>
      <c r="J56" s="237"/>
      <c r="K56" s="196"/>
      <c r="L56" s="237"/>
      <c r="M56" s="220" t="str">
        <f>IF(M57="✔",IF(AND(ISBLANK(Q57),ISBLANK(U57),ISBLANK(Y57),ISBLANK(AC57)),"","複数✔は不可"),"")</f>
        <v/>
      </c>
      <c r="N56" s="220"/>
      <c r="O56" s="220"/>
      <c r="P56" s="220"/>
      <c r="Q56" s="220" t="str">
        <f>IF(Q57="✔",IF(AND(ISBLANK(M57),ISBLANK(U57),ISBLANK(Y57),ISBLANK(AC57)),"","複数✔は不可"),"")</f>
        <v/>
      </c>
      <c r="R56" s="220"/>
      <c r="S56" s="220"/>
      <c r="T56" s="220"/>
      <c r="U56" s="220" t="str">
        <f>IF(U57="✔",IF(AND(ISBLANK(M57),ISBLANK(Q57),ISBLANK(Y57),ISBLANK(AC57)),"","複数✔は不可"),"")</f>
        <v/>
      </c>
      <c r="V56" s="220"/>
      <c r="W56" s="220"/>
      <c r="X56" s="220"/>
      <c r="Y56" s="220" t="str">
        <f>IF(Y57="✔",IF(AND(ISBLANK(M57),ISBLANK(Q57),ISBLANK(U57),ISBLANK(AC57)),"","複数✔は不可"),"")</f>
        <v/>
      </c>
      <c r="Z56" s="220"/>
      <c r="AA56" s="220"/>
      <c r="AB56" s="220"/>
      <c r="AC56" s="220" t="str">
        <f>IF(AC57="✔",IF(AND(ISBLANK(M57),ISBLANK(Q57),ISBLANK(U57),ISBLANK(Y57)),"","複数✔は不可"),"")</f>
        <v/>
      </c>
      <c r="AD56" s="220"/>
      <c r="AE56" s="220"/>
      <c r="AF56" s="220"/>
      <c r="AG56" s="211"/>
      <c r="AH56" s="189"/>
      <c r="AI56" s="73"/>
      <c r="AJ56" s="74"/>
      <c r="AK56" s="75"/>
    </row>
    <row r="57" spans="2:37" ht="15" customHeight="1" x14ac:dyDescent="0.45">
      <c r="B57" s="235"/>
      <c r="C57" s="236"/>
      <c r="D57" s="196"/>
      <c r="E57" s="236"/>
      <c r="F57" s="236"/>
      <c r="G57" s="236"/>
      <c r="H57" s="236"/>
      <c r="I57" s="236"/>
      <c r="J57" s="237"/>
      <c r="K57" s="196"/>
      <c r="L57" s="237"/>
      <c r="M57" s="215" t="s">
        <v>224</v>
      </c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7"/>
      <c r="Z57" s="217"/>
      <c r="AA57" s="217"/>
      <c r="AB57" s="217"/>
      <c r="AC57" s="217"/>
      <c r="AD57" s="217"/>
      <c r="AE57" s="217"/>
      <c r="AF57" s="217"/>
      <c r="AG57" s="212"/>
      <c r="AH57" s="213"/>
      <c r="AI57" s="73"/>
      <c r="AJ57" s="74"/>
      <c r="AK57" s="75"/>
    </row>
    <row r="58" spans="2:37" ht="15" customHeight="1" x14ac:dyDescent="0.45">
      <c r="B58" s="235" t="s">
        <v>164</v>
      </c>
      <c r="C58" s="236"/>
      <c r="D58" s="247" t="s">
        <v>165</v>
      </c>
      <c r="E58" s="236"/>
      <c r="F58" s="236"/>
      <c r="G58" s="236"/>
      <c r="H58" s="236"/>
      <c r="I58" s="236"/>
      <c r="J58" s="237"/>
      <c r="K58" s="196">
        <v>2</v>
      </c>
      <c r="L58" s="237"/>
      <c r="M58" s="233" t="s">
        <v>166</v>
      </c>
      <c r="N58" s="233"/>
      <c r="O58" s="233"/>
      <c r="P58" s="233"/>
      <c r="Q58" s="233" t="s">
        <v>167</v>
      </c>
      <c r="R58" s="233"/>
      <c r="S58" s="233"/>
      <c r="T58" s="233"/>
      <c r="U58" s="234" t="s">
        <v>168</v>
      </c>
      <c r="V58" s="234"/>
      <c r="W58" s="234"/>
      <c r="X58" s="234"/>
      <c r="Y58" s="227"/>
      <c r="Z58" s="227"/>
      <c r="AA58" s="227"/>
      <c r="AB58" s="227"/>
      <c r="AC58" s="252" t="s">
        <v>215</v>
      </c>
      <c r="AD58" s="234"/>
      <c r="AE58" s="234"/>
      <c r="AF58" s="234"/>
      <c r="AG58" s="218">
        <f>IF(ISERROR(MATCH(0,INDEX(0/(M61:AF61&lt;&gt;""),),0)),"",IF(VLOOKUP(MATCH(0,INDEX(0/(M61:AF61&lt;&gt;""),),0),constant,2)=0,IF(AC61="✔",0,""),VLOOKUP(MATCH(0,INDEX(0/(M61:AF61&lt;&gt;""),),0),constant,2)*K58))</f>
        <v>6</v>
      </c>
      <c r="AH58" s="219"/>
      <c r="AI58" s="73"/>
      <c r="AJ58" s="74"/>
      <c r="AK58" s="75"/>
    </row>
    <row r="59" spans="2:37" ht="15" customHeight="1" x14ac:dyDescent="0.45">
      <c r="B59" s="235"/>
      <c r="C59" s="236"/>
      <c r="D59" s="196"/>
      <c r="E59" s="236"/>
      <c r="F59" s="236"/>
      <c r="G59" s="236"/>
      <c r="H59" s="236"/>
      <c r="I59" s="236"/>
      <c r="J59" s="237"/>
      <c r="K59" s="196"/>
      <c r="L59" s="237"/>
      <c r="M59" s="198"/>
      <c r="N59" s="198"/>
      <c r="O59" s="198"/>
      <c r="P59" s="198"/>
      <c r="Q59" s="198"/>
      <c r="R59" s="198"/>
      <c r="S59" s="198"/>
      <c r="T59" s="198"/>
      <c r="U59" s="200"/>
      <c r="V59" s="200"/>
      <c r="W59" s="200"/>
      <c r="X59" s="200"/>
      <c r="Y59" s="208"/>
      <c r="Z59" s="208"/>
      <c r="AA59" s="208"/>
      <c r="AB59" s="208"/>
      <c r="AC59" s="200"/>
      <c r="AD59" s="200"/>
      <c r="AE59" s="200"/>
      <c r="AF59" s="200"/>
      <c r="AG59" s="211"/>
      <c r="AH59" s="189"/>
      <c r="AI59" s="73"/>
      <c r="AJ59" s="74"/>
      <c r="AK59" s="75"/>
    </row>
    <row r="60" spans="2:37" ht="15" customHeight="1" x14ac:dyDescent="0.45">
      <c r="B60" s="235"/>
      <c r="C60" s="236"/>
      <c r="D60" s="196"/>
      <c r="E60" s="236"/>
      <c r="F60" s="236"/>
      <c r="G60" s="236"/>
      <c r="H60" s="236"/>
      <c r="I60" s="236"/>
      <c r="J60" s="237"/>
      <c r="K60" s="196"/>
      <c r="L60" s="237"/>
      <c r="M60" s="220" t="str">
        <f>IF(M61="✔",IF(AND(ISBLANK(Q61),ISBLANK(U61),ISBLANK(Y61),ISBLANK(AC61)),"","複数✔は不可"),"")</f>
        <v/>
      </c>
      <c r="N60" s="220"/>
      <c r="O60" s="220"/>
      <c r="P60" s="220"/>
      <c r="Q60" s="220" t="str">
        <f>IF(Q61="✔",IF(AND(ISBLANK(M61),ISBLANK(U61),ISBLANK(Y61),ISBLANK(AC61)),"","複数✔は不可"),"")</f>
        <v/>
      </c>
      <c r="R60" s="220"/>
      <c r="S60" s="220"/>
      <c r="T60" s="220"/>
      <c r="U60" s="220" t="str">
        <f>IF(U61="✔",IF(AND(ISBLANK(M61),ISBLANK(Q61),ISBLANK(Y61),ISBLANK(AC61)),"","複数✔は不可"),"")</f>
        <v/>
      </c>
      <c r="V60" s="220"/>
      <c r="W60" s="220"/>
      <c r="X60" s="220"/>
      <c r="Y60" s="220" t="str">
        <f>IF(Y61="✔",IF(AND(ISBLANK(M61),ISBLANK(Q61),ISBLANK(U61),ISBLANK(AC61)),"","複数✔は不可"),"")</f>
        <v/>
      </c>
      <c r="Z60" s="220"/>
      <c r="AA60" s="220"/>
      <c r="AB60" s="220"/>
      <c r="AC60" s="220" t="str">
        <f>IF(AC61="✔",IF(AND(ISBLANK(M61),ISBLANK(Q61),ISBLANK(U61),ISBLANK(Y61)),"","複数✔は不可"),"")</f>
        <v/>
      </c>
      <c r="AD60" s="220"/>
      <c r="AE60" s="220"/>
      <c r="AF60" s="220"/>
      <c r="AG60" s="211"/>
      <c r="AH60" s="189"/>
      <c r="AI60" s="73"/>
      <c r="AJ60" s="74"/>
      <c r="AK60" s="75"/>
    </row>
    <row r="61" spans="2:37" ht="15" customHeight="1" x14ac:dyDescent="0.45">
      <c r="B61" s="235"/>
      <c r="C61" s="236"/>
      <c r="D61" s="196"/>
      <c r="E61" s="236"/>
      <c r="F61" s="236"/>
      <c r="G61" s="236"/>
      <c r="H61" s="236"/>
      <c r="I61" s="236"/>
      <c r="J61" s="237"/>
      <c r="K61" s="196"/>
      <c r="L61" s="237"/>
      <c r="M61" s="215"/>
      <c r="N61" s="215"/>
      <c r="O61" s="215"/>
      <c r="P61" s="215"/>
      <c r="Q61" s="215" t="s">
        <v>224</v>
      </c>
      <c r="R61" s="215"/>
      <c r="S61" s="215"/>
      <c r="T61" s="215"/>
      <c r="U61" s="215"/>
      <c r="V61" s="215"/>
      <c r="W61" s="215"/>
      <c r="X61" s="215"/>
      <c r="Y61" s="217"/>
      <c r="Z61" s="217"/>
      <c r="AA61" s="217"/>
      <c r="AB61" s="217"/>
      <c r="AC61" s="215"/>
      <c r="AD61" s="215"/>
      <c r="AE61" s="215"/>
      <c r="AF61" s="215"/>
      <c r="AG61" s="212"/>
      <c r="AH61" s="213"/>
      <c r="AI61" s="73"/>
      <c r="AJ61" s="74"/>
      <c r="AK61" s="75"/>
    </row>
    <row r="62" spans="2:37" ht="13.5" customHeight="1" x14ac:dyDescent="0.45">
      <c r="B62" s="235" t="s">
        <v>169</v>
      </c>
      <c r="C62" s="236"/>
      <c r="D62" s="247" t="s">
        <v>170</v>
      </c>
      <c r="E62" s="248"/>
      <c r="F62" s="248"/>
      <c r="G62" s="248"/>
      <c r="H62" s="248"/>
      <c r="I62" s="248"/>
      <c r="J62" s="249"/>
      <c r="K62" s="196">
        <v>1</v>
      </c>
      <c r="L62" s="237"/>
      <c r="M62" s="233" t="s">
        <v>171</v>
      </c>
      <c r="N62" s="233"/>
      <c r="O62" s="233"/>
      <c r="P62" s="233"/>
      <c r="Q62" s="233" t="s">
        <v>172</v>
      </c>
      <c r="R62" s="233"/>
      <c r="S62" s="233"/>
      <c r="T62" s="233"/>
      <c r="U62" s="234" t="s">
        <v>173</v>
      </c>
      <c r="V62" s="234"/>
      <c r="W62" s="234"/>
      <c r="X62" s="234"/>
      <c r="Y62" s="227"/>
      <c r="Z62" s="227"/>
      <c r="AA62" s="227"/>
      <c r="AB62" s="227"/>
      <c r="AC62" s="252" t="s">
        <v>219</v>
      </c>
      <c r="AD62" s="234"/>
      <c r="AE62" s="234"/>
      <c r="AF62" s="234"/>
      <c r="AG62" s="218">
        <f>IF(ISERROR(MATCH(0,INDEX(0/(M65:AF65&lt;&gt;""),),0)),"",IF(VLOOKUP(MATCH(0,INDEX(0/(M65:AF65&lt;&gt;""),),0),constant,4)=0,IF(AC65="✔",0,""),VLOOKUP(MATCH(0,INDEX(0/(M65:AF65&lt;&gt;""),),0),constant,4)*K62))</f>
        <v>3</v>
      </c>
      <c r="AH62" s="219"/>
      <c r="AI62" s="73"/>
      <c r="AJ62" s="74"/>
      <c r="AK62" s="75"/>
    </row>
    <row r="63" spans="2:37" ht="13.5" customHeight="1" x14ac:dyDescent="0.45">
      <c r="B63" s="235"/>
      <c r="C63" s="236"/>
      <c r="D63" s="247"/>
      <c r="E63" s="248"/>
      <c r="F63" s="248"/>
      <c r="G63" s="248"/>
      <c r="H63" s="248"/>
      <c r="I63" s="248"/>
      <c r="J63" s="249"/>
      <c r="K63" s="196"/>
      <c r="L63" s="237"/>
      <c r="M63" s="198"/>
      <c r="N63" s="198"/>
      <c r="O63" s="198"/>
      <c r="P63" s="198"/>
      <c r="Q63" s="198"/>
      <c r="R63" s="198"/>
      <c r="S63" s="198"/>
      <c r="T63" s="198"/>
      <c r="U63" s="200"/>
      <c r="V63" s="200"/>
      <c r="W63" s="200"/>
      <c r="X63" s="200"/>
      <c r="Y63" s="208"/>
      <c r="Z63" s="208"/>
      <c r="AA63" s="208"/>
      <c r="AB63" s="208"/>
      <c r="AC63" s="200"/>
      <c r="AD63" s="200"/>
      <c r="AE63" s="200"/>
      <c r="AF63" s="200"/>
      <c r="AG63" s="211"/>
      <c r="AH63" s="189"/>
      <c r="AI63" s="73"/>
      <c r="AJ63" s="74"/>
      <c r="AK63" s="75"/>
    </row>
    <row r="64" spans="2:37" ht="15" customHeight="1" x14ac:dyDescent="0.45">
      <c r="B64" s="235"/>
      <c r="C64" s="236"/>
      <c r="D64" s="247"/>
      <c r="E64" s="248"/>
      <c r="F64" s="248"/>
      <c r="G64" s="248"/>
      <c r="H64" s="248"/>
      <c r="I64" s="248"/>
      <c r="J64" s="249"/>
      <c r="K64" s="196"/>
      <c r="L64" s="237"/>
      <c r="M64" s="220" t="str">
        <f>IF(M65="✔",IF(AND(ISBLANK(Q65),ISBLANK(U65),ISBLANK(Y65),ISBLANK(AC65)),"","複数✔は不可"),"")</f>
        <v/>
      </c>
      <c r="N64" s="220"/>
      <c r="O64" s="220"/>
      <c r="P64" s="220"/>
      <c r="Q64" s="220" t="str">
        <f>IF(Q65="✔",IF(AND(ISBLANK(M65),ISBLANK(U65),ISBLANK(Y65),ISBLANK(AC65)),"","複数✔は不可"),"")</f>
        <v/>
      </c>
      <c r="R64" s="220"/>
      <c r="S64" s="220"/>
      <c r="T64" s="220"/>
      <c r="U64" s="220" t="str">
        <f>IF(U65="✔",IF(AND(ISBLANK(M65),ISBLANK(Q65),ISBLANK(Y65),ISBLANK(AC65)),"","複数✔は不可"),"")</f>
        <v/>
      </c>
      <c r="V64" s="220"/>
      <c r="W64" s="220"/>
      <c r="X64" s="220"/>
      <c r="Y64" s="220" t="str">
        <f>IF(Y65="✔",IF(AND(ISBLANK(M65),ISBLANK(Q65),ISBLANK(U65),ISBLANK(AC65)),"","複数✔は不可"),"")</f>
        <v/>
      </c>
      <c r="Z64" s="220"/>
      <c r="AA64" s="220"/>
      <c r="AB64" s="220"/>
      <c r="AC64" s="220" t="str">
        <f>IF(AC65="✔",IF(AND(ISBLANK(M65),ISBLANK(Q65),ISBLANK(U65),ISBLANK(Y65)),"","複数✔は不可"),"")</f>
        <v/>
      </c>
      <c r="AD64" s="220"/>
      <c r="AE64" s="220"/>
      <c r="AF64" s="220"/>
      <c r="AG64" s="211"/>
      <c r="AH64" s="189"/>
      <c r="AI64" s="73"/>
      <c r="AJ64" s="74"/>
      <c r="AK64" s="75"/>
    </row>
    <row r="65" spans="2:37" ht="15" customHeight="1" x14ac:dyDescent="0.45">
      <c r="B65" s="235"/>
      <c r="C65" s="236"/>
      <c r="D65" s="247"/>
      <c r="E65" s="248"/>
      <c r="F65" s="248"/>
      <c r="G65" s="248"/>
      <c r="H65" s="248"/>
      <c r="I65" s="248"/>
      <c r="J65" s="249"/>
      <c r="K65" s="196"/>
      <c r="L65" s="237"/>
      <c r="M65" s="217"/>
      <c r="N65" s="217"/>
      <c r="O65" s="217"/>
      <c r="P65" s="217"/>
      <c r="Q65" s="215" t="s">
        <v>224</v>
      </c>
      <c r="R65" s="215"/>
      <c r="S65" s="215"/>
      <c r="T65" s="215"/>
      <c r="U65" s="215"/>
      <c r="V65" s="215"/>
      <c r="W65" s="215"/>
      <c r="X65" s="215"/>
      <c r="Y65" s="217"/>
      <c r="Z65" s="217"/>
      <c r="AA65" s="217"/>
      <c r="AB65" s="217"/>
      <c r="AC65" s="215"/>
      <c r="AD65" s="215"/>
      <c r="AE65" s="215"/>
      <c r="AF65" s="215"/>
      <c r="AG65" s="212"/>
      <c r="AH65" s="213"/>
      <c r="AI65" s="73"/>
      <c r="AJ65" s="74"/>
      <c r="AK65" s="75"/>
    </row>
    <row r="66" spans="2:37" ht="12.75" customHeight="1" x14ac:dyDescent="0.45">
      <c r="B66" s="235" t="s">
        <v>174</v>
      </c>
      <c r="C66" s="236"/>
      <c r="D66" s="247" t="s">
        <v>175</v>
      </c>
      <c r="E66" s="248"/>
      <c r="F66" s="248"/>
      <c r="G66" s="248"/>
      <c r="H66" s="248"/>
      <c r="I66" s="248"/>
      <c r="J66" s="249"/>
      <c r="K66" s="196">
        <v>3</v>
      </c>
      <c r="L66" s="237"/>
      <c r="M66" s="233" t="s">
        <v>171</v>
      </c>
      <c r="N66" s="233"/>
      <c r="O66" s="233"/>
      <c r="P66" s="233"/>
      <c r="Q66" s="233" t="s">
        <v>172</v>
      </c>
      <c r="R66" s="233"/>
      <c r="S66" s="233"/>
      <c r="T66" s="233"/>
      <c r="U66" s="234" t="s">
        <v>173</v>
      </c>
      <c r="V66" s="234"/>
      <c r="W66" s="234"/>
      <c r="X66" s="234"/>
      <c r="Y66" s="227"/>
      <c r="Z66" s="227"/>
      <c r="AA66" s="227"/>
      <c r="AB66" s="227"/>
      <c r="AC66" s="252" t="s">
        <v>219</v>
      </c>
      <c r="AD66" s="234"/>
      <c r="AE66" s="234"/>
      <c r="AF66" s="234"/>
      <c r="AG66" s="218">
        <f>IF(ISERROR(MATCH(0,INDEX(0/(M69:AF69&lt;&gt;""),),0)),"",IF(VLOOKUP(MATCH(0,INDEX(0/(M69:AF69&lt;&gt;""),),0),constant,4)=0,IF(AC69="✔",0,""),VLOOKUP(MATCH(0,INDEX(0/(M69:AF69&lt;&gt;""),),0),constant,4)*K66))</f>
        <v>9</v>
      </c>
      <c r="AH66" s="219"/>
      <c r="AI66" s="73"/>
      <c r="AJ66" s="74"/>
      <c r="AK66" s="75"/>
    </row>
    <row r="67" spans="2:37" ht="12.75" customHeight="1" x14ac:dyDescent="0.45">
      <c r="B67" s="235"/>
      <c r="C67" s="236"/>
      <c r="D67" s="247"/>
      <c r="E67" s="248"/>
      <c r="F67" s="248"/>
      <c r="G67" s="248"/>
      <c r="H67" s="248"/>
      <c r="I67" s="248"/>
      <c r="J67" s="249"/>
      <c r="K67" s="196"/>
      <c r="L67" s="237"/>
      <c r="M67" s="198"/>
      <c r="N67" s="198"/>
      <c r="O67" s="198"/>
      <c r="P67" s="198"/>
      <c r="Q67" s="198"/>
      <c r="R67" s="198"/>
      <c r="S67" s="198"/>
      <c r="T67" s="198"/>
      <c r="U67" s="200"/>
      <c r="V67" s="200"/>
      <c r="W67" s="200"/>
      <c r="X67" s="200"/>
      <c r="Y67" s="208"/>
      <c r="Z67" s="208"/>
      <c r="AA67" s="208"/>
      <c r="AB67" s="208"/>
      <c r="AC67" s="200"/>
      <c r="AD67" s="200"/>
      <c r="AE67" s="200"/>
      <c r="AF67" s="200"/>
      <c r="AG67" s="211"/>
      <c r="AH67" s="189"/>
      <c r="AI67" s="73"/>
      <c r="AJ67" s="74"/>
      <c r="AK67" s="75"/>
    </row>
    <row r="68" spans="2:37" ht="15" customHeight="1" x14ac:dyDescent="0.45">
      <c r="B68" s="235"/>
      <c r="C68" s="236"/>
      <c r="D68" s="247"/>
      <c r="E68" s="248"/>
      <c r="F68" s="248"/>
      <c r="G68" s="248"/>
      <c r="H68" s="248"/>
      <c r="I68" s="248"/>
      <c r="J68" s="249"/>
      <c r="K68" s="196"/>
      <c r="L68" s="237"/>
      <c r="M68" s="220" t="str">
        <f>IF(M69="✔",IF(AND(ISBLANK(Q69),ISBLANK(U69),ISBLANK(Y69),ISBLANK(AC69)),"","複数✔は不可"),"")</f>
        <v/>
      </c>
      <c r="N68" s="220"/>
      <c r="O68" s="220"/>
      <c r="P68" s="220"/>
      <c r="Q68" s="220" t="str">
        <f>IF(Q69="✔",IF(AND(ISBLANK(M69),ISBLANK(U69),ISBLANK(Y69),ISBLANK(AC69)),"","複数✔は不可"),"")</f>
        <v/>
      </c>
      <c r="R68" s="220"/>
      <c r="S68" s="220"/>
      <c r="T68" s="220"/>
      <c r="U68" s="220" t="str">
        <f>IF(U69="✔",IF(AND(ISBLANK(M69),ISBLANK(Q69),ISBLANK(Y69),ISBLANK(AC69)),"","複数✔は不可"),"")</f>
        <v/>
      </c>
      <c r="V68" s="220"/>
      <c r="W68" s="220"/>
      <c r="X68" s="220"/>
      <c r="Y68" s="220" t="str">
        <f>IF(Y69="✔",IF(AND(ISBLANK(M69),ISBLANK(Q69),ISBLANK(U69),ISBLANK(AC69)),"","複数✔は不可"),"")</f>
        <v/>
      </c>
      <c r="Z68" s="220"/>
      <c r="AA68" s="220"/>
      <c r="AB68" s="220"/>
      <c r="AC68" s="220" t="str">
        <f>IF(AC69="✔",IF(AND(ISBLANK(M69),ISBLANK(Q69),ISBLANK(U69),ISBLANK(Y69)),"","複数✔は不可"),"")</f>
        <v/>
      </c>
      <c r="AD68" s="220"/>
      <c r="AE68" s="220"/>
      <c r="AF68" s="220"/>
      <c r="AG68" s="211"/>
      <c r="AH68" s="189"/>
      <c r="AI68" s="73"/>
      <c r="AJ68" s="74"/>
      <c r="AK68" s="75"/>
    </row>
    <row r="69" spans="2:37" ht="15" customHeight="1" x14ac:dyDescent="0.45">
      <c r="B69" s="235"/>
      <c r="C69" s="236"/>
      <c r="D69" s="247"/>
      <c r="E69" s="248"/>
      <c r="F69" s="248"/>
      <c r="G69" s="248"/>
      <c r="H69" s="248"/>
      <c r="I69" s="248"/>
      <c r="J69" s="249"/>
      <c r="K69" s="196"/>
      <c r="L69" s="237"/>
      <c r="M69" s="217"/>
      <c r="N69" s="217"/>
      <c r="O69" s="217"/>
      <c r="P69" s="217"/>
      <c r="Q69" s="215" t="s">
        <v>224</v>
      </c>
      <c r="R69" s="215"/>
      <c r="S69" s="215"/>
      <c r="T69" s="215"/>
      <c r="U69" s="215"/>
      <c r="V69" s="215"/>
      <c r="W69" s="215"/>
      <c r="X69" s="215"/>
      <c r="Y69" s="217"/>
      <c r="Z69" s="217"/>
      <c r="AA69" s="217"/>
      <c r="AB69" s="217"/>
      <c r="AC69" s="215"/>
      <c r="AD69" s="215"/>
      <c r="AE69" s="215"/>
      <c r="AF69" s="215"/>
      <c r="AG69" s="212"/>
      <c r="AH69" s="213"/>
      <c r="AI69" s="73"/>
      <c r="AJ69" s="74"/>
      <c r="AK69" s="75"/>
    </row>
    <row r="70" spans="2:37" ht="19.5" customHeight="1" x14ac:dyDescent="0.45">
      <c r="B70" s="235" t="str">
        <f>IF(OR(AG70="",AG70=0),"L","L**")</f>
        <v>L</v>
      </c>
      <c r="C70" s="236"/>
      <c r="D70" s="247" t="s">
        <v>176</v>
      </c>
      <c r="E70" s="248"/>
      <c r="F70" s="248"/>
      <c r="G70" s="248"/>
      <c r="H70" s="248"/>
      <c r="I70" s="248"/>
      <c r="J70" s="249"/>
      <c r="K70" s="196">
        <v>5</v>
      </c>
      <c r="L70" s="237"/>
      <c r="M70" s="233" t="s">
        <v>177</v>
      </c>
      <c r="N70" s="233"/>
      <c r="O70" s="233"/>
      <c r="P70" s="233"/>
      <c r="Q70" s="233" t="s">
        <v>178</v>
      </c>
      <c r="R70" s="233"/>
      <c r="S70" s="233"/>
      <c r="T70" s="233"/>
      <c r="U70" s="234" t="str">
        <f>IF(AF6="☑","５１枚以上","５１枚以上")</f>
        <v>５１枚以上</v>
      </c>
      <c r="V70" s="234"/>
      <c r="W70" s="234"/>
      <c r="X70" s="234"/>
      <c r="Y70" s="234" t="str">
        <f>IF(AF6="☑","","")</f>
        <v/>
      </c>
      <c r="Z70" s="234"/>
      <c r="AA70" s="234"/>
      <c r="AB70" s="234"/>
      <c r="AC70" s="234" t="s">
        <v>179</v>
      </c>
      <c r="AD70" s="234"/>
      <c r="AE70" s="234"/>
      <c r="AF70" s="234"/>
      <c r="AG70" s="218">
        <f>IF(ISERROR(MATCH(0,INDEX(0/(M73:AF73&lt;&gt;""),),0)),"",IF(VLOOKUP(MATCH(0,INDEX(0/(M73:AF73&lt;&gt;""),),0),constant,IF(AF6="☑",2,6))=0,IF(AC73="✔",0,),IF(Y73="✔",AI73,VLOOKUP(MATCH(0,INDEX(0/(M73:AF73&lt;&gt;""),),0),constant,IF(AF6="☑",2,6))*K70)))</f>
        <v>0</v>
      </c>
      <c r="AH70" s="219"/>
      <c r="AI70" s="253" t="s">
        <v>216</v>
      </c>
      <c r="AJ70" s="254"/>
      <c r="AK70" s="255"/>
    </row>
    <row r="71" spans="2:37" ht="19.5" customHeight="1" x14ac:dyDescent="0.45">
      <c r="B71" s="235"/>
      <c r="C71" s="236"/>
      <c r="D71" s="247"/>
      <c r="E71" s="248"/>
      <c r="F71" s="248"/>
      <c r="G71" s="248"/>
      <c r="H71" s="248"/>
      <c r="I71" s="248"/>
      <c r="J71" s="249"/>
      <c r="K71" s="196"/>
      <c r="L71" s="237"/>
      <c r="M71" s="198"/>
      <c r="N71" s="198"/>
      <c r="O71" s="198"/>
      <c r="P71" s="198"/>
      <c r="Q71" s="198"/>
      <c r="R71" s="198"/>
      <c r="S71" s="198"/>
      <c r="T71" s="198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  <c r="AE71" s="200"/>
      <c r="AF71" s="200"/>
      <c r="AG71" s="211"/>
      <c r="AH71" s="189"/>
      <c r="AI71" s="253"/>
      <c r="AJ71" s="254"/>
      <c r="AK71" s="255"/>
    </row>
    <row r="72" spans="2:37" ht="19.5" customHeight="1" x14ac:dyDescent="0.45">
      <c r="B72" s="235"/>
      <c r="C72" s="236"/>
      <c r="D72" s="247"/>
      <c r="E72" s="248"/>
      <c r="F72" s="248"/>
      <c r="G72" s="248"/>
      <c r="H72" s="248"/>
      <c r="I72" s="248"/>
      <c r="J72" s="249"/>
      <c r="K72" s="196"/>
      <c r="L72" s="237"/>
      <c r="M72" s="220" t="str">
        <f>IF(M73="✔",IF(AND(ISBLANK(Q73),ISBLANK(U73),ISBLANK(Y73),ISBLANK(AC73)),"","複数✔は不可"),"")</f>
        <v/>
      </c>
      <c r="N72" s="220"/>
      <c r="O72" s="220"/>
      <c r="P72" s="220"/>
      <c r="Q72" s="220" t="str">
        <f>IF(Q73="✔",IF(AND(ISBLANK(M73),ISBLANK(U73),ISBLANK(Y73),ISBLANK(AC73)),"","複数✔は不可"),"")</f>
        <v/>
      </c>
      <c r="R72" s="220"/>
      <c r="S72" s="220"/>
      <c r="T72" s="220"/>
      <c r="U72" s="220" t="str">
        <f>IF(U73="✔",IF(AND(ISBLANK(M73),ISBLANK(Q73),ISBLANK(Y73),ISBLANK(AC73)),"","複数✔は不可"),"")</f>
        <v/>
      </c>
      <c r="V72" s="220"/>
      <c r="W72" s="220"/>
      <c r="X72" s="220"/>
      <c r="Y72" s="220" t="str">
        <f>IF(Y73="✔",IF(AND(ISBLANK(M73),ISBLANK(Q73),ISBLANK(U73),ISBLANK(AC73)),"","複数✔は不可"),"")</f>
        <v/>
      </c>
      <c r="Z72" s="220"/>
      <c r="AA72" s="220"/>
      <c r="AB72" s="220"/>
      <c r="AC72" s="220" t="str">
        <f>IF(AC73="✔",IF(AND(ISBLANK(M73),ISBLANK(Q73),ISBLANK(U73),ISBLANK(Y73)),"","複数✔は不可"),"")</f>
        <v/>
      </c>
      <c r="AD72" s="220"/>
      <c r="AE72" s="220"/>
      <c r="AF72" s="220"/>
      <c r="AG72" s="211"/>
      <c r="AH72" s="189"/>
      <c r="AI72" s="253"/>
      <c r="AJ72" s="254"/>
      <c r="AK72" s="255"/>
    </row>
    <row r="73" spans="2:37" ht="17.25" customHeight="1" thickBot="1" x14ac:dyDescent="0.5">
      <c r="B73" s="259"/>
      <c r="C73" s="260"/>
      <c r="D73" s="261"/>
      <c r="E73" s="262"/>
      <c r="F73" s="262"/>
      <c r="G73" s="262"/>
      <c r="H73" s="262"/>
      <c r="I73" s="262"/>
      <c r="J73" s="263"/>
      <c r="K73" s="264"/>
      <c r="L73" s="265"/>
      <c r="M73" s="266"/>
      <c r="N73" s="266"/>
      <c r="O73" s="266"/>
      <c r="P73" s="266"/>
      <c r="Q73" s="266"/>
      <c r="R73" s="266"/>
      <c r="S73" s="266"/>
      <c r="T73" s="266"/>
      <c r="U73" s="266"/>
      <c r="V73" s="266"/>
      <c r="W73" s="266"/>
      <c r="X73" s="266"/>
      <c r="Y73" s="266"/>
      <c r="Z73" s="266"/>
      <c r="AA73" s="266"/>
      <c r="AB73" s="266"/>
      <c r="AC73" s="266" t="s">
        <v>224</v>
      </c>
      <c r="AD73" s="266"/>
      <c r="AE73" s="266"/>
      <c r="AF73" s="266"/>
      <c r="AG73" s="270"/>
      <c r="AH73" s="271"/>
      <c r="AI73" s="256"/>
      <c r="AJ73" s="257"/>
      <c r="AK73" s="258"/>
    </row>
    <row r="74" spans="2:37" ht="21.75" customHeight="1" x14ac:dyDescent="0.45">
      <c r="B74" s="76"/>
      <c r="C74" s="77"/>
      <c r="D74" s="272" t="s">
        <v>213</v>
      </c>
      <c r="E74" s="272"/>
      <c r="F74" s="272"/>
      <c r="G74" s="272"/>
      <c r="H74" s="272"/>
      <c r="I74" s="272"/>
      <c r="J74" s="272"/>
      <c r="K74" s="272"/>
      <c r="L74" s="272"/>
      <c r="M74" s="272"/>
      <c r="N74" s="272"/>
      <c r="O74" s="272"/>
      <c r="P74" s="272"/>
      <c r="Q74" s="272"/>
      <c r="R74" s="272"/>
      <c r="S74" s="272"/>
      <c r="T74" s="272"/>
      <c r="U74" s="272"/>
      <c r="V74" s="272"/>
      <c r="W74" s="272"/>
      <c r="X74" s="272"/>
      <c r="Y74" s="78"/>
      <c r="Z74" s="79"/>
      <c r="AA74" s="79"/>
      <c r="AB74" s="79"/>
      <c r="AC74" s="80"/>
      <c r="AD74" s="80"/>
      <c r="AE74" s="80"/>
      <c r="AF74" s="80"/>
      <c r="AG74" s="79"/>
      <c r="AH74" s="79"/>
      <c r="AI74" s="73"/>
      <c r="AJ74" s="74"/>
      <c r="AK74" s="75"/>
    </row>
    <row r="75" spans="2:37" ht="21.75" customHeight="1" x14ac:dyDescent="0.45">
      <c r="B75" s="76"/>
      <c r="C75" s="77"/>
      <c r="D75" s="273"/>
      <c r="E75" s="273"/>
      <c r="F75" s="273"/>
      <c r="G75" s="273"/>
      <c r="H75" s="273"/>
      <c r="I75" s="273"/>
      <c r="J75" s="273"/>
      <c r="K75" s="273"/>
      <c r="L75" s="273"/>
      <c r="M75" s="273"/>
      <c r="N75" s="273"/>
      <c r="O75" s="273"/>
      <c r="P75" s="273"/>
      <c r="Q75" s="273"/>
      <c r="R75" s="273"/>
      <c r="S75" s="273"/>
      <c r="T75" s="273"/>
      <c r="U75" s="273"/>
      <c r="V75" s="273"/>
      <c r="W75" s="273"/>
      <c r="X75" s="273"/>
      <c r="Y75" s="81"/>
      <c r="Z75" s="79"/>
      <c r="AA75" s="79"/>
      <c r="AB75" s="79"/>
      <c r="AC75" s="77"/>
      <c r="AD75" s="77"/>
      <c r="AE75" s="77"/>
      <c r="AF75" s="77"/>
      <c r="AG75" s="79"/>
      <c r="AH75" s="79"/>
      <c r="AI75" s="73"/>
      <c r="AJ75" s="74"/>
      <c r="AK75" s="75"/>
    </row>
    <row r="76" spans="2:37" ht="15" customHeight="1" x14ac:dyDescent="0.45">
      <c r="B76" s="76"/>
      <c r="C76" s="77"/>
      <c r="D76" s="82"/>
      <c r="E76" s="83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4"/>
      <c r="R76" s="84"/>
      <c r="S76" s="84"/>
      <c r="T76" s="84"/>
      <c r="U76" s="84"/>
      <c r="V76" s="84"/>
      <c r="W76" s="84"/>
      <c r="X76" s="84"/>
      <c r="Y76" s="84"/>
      <c r="Z76" s="79"/>
      <c r="AA76" s="267" t="s">
        <v>180</v>
      </c>
      <c r="AB76" s="267"/>
      <c r="AC76" s="268">
        <f>IF(SUM(AG26:AH73)=0,"",SUM(AG26:AH73))</f>
        <v>52</v>
      </c>
      <c r="AD76" s="268"/>
      <c r="AE76" s="268"/>
      <c r="AF76" s="267" t="s">
        <v>181</v>
      </c>
      <c r="AG76" s="267"/>
      <c r="AH76" s="269"/>
      <c r="AI76" s="73"/>
      <c r="AJ76" s="74"/>
      <c r="AK76" s="75"/>
    </row>
    <row r="77" spans="2:37" ht="15" customHeight="1" x14ac:dyDescent="0.45">
      <c r="B77" s="76"/>
      <c r="C77" s="77"/>
      <c r="D77" s="82"/>
      <c r="E77" s="83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4"/>
      <c r="R77" s="84"/>
      <c r="S77" s="84"/>
      <c r="T77" s="84"/>
      <c r="U77" s="84"/>
      <c r="V77" s="84"/>
      <c r="W77" s="84"/>
      <c r="X77" s="84"/>
      <c r="Y77" s="84"/>
      <c r="Z77" s="79"/>
      <c r="AA77" s="267"/>
      <c r="AB77" s="267"/>
      <c r="AC77" s="268"/>
      <c r="AD77" s="268"/>
      <c r="AE77" s="268"/>
      <c r="AF77" s="267"/>
      <c r="AG77" s="267"/>
      <c r="AH77" s="269"/>
      <c r="AI77" s="73"/>
      <c r="AJ77" s="74"/>
      <c r="AK77" s="75"/>
    </row>
    <row r="78" spans="2:37" ht="15" customHeight="1" x14ac:dyDescent="0.45">
      <c r="B78" s="76"/>
      <c r="C78" s="77"/>
      <c r="D78" s="82"/>
      <c r="E78" s="83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4"/>
      <c r="R78" s="84"/>
      <c r="S78" s="84"/>
      <c r="T78" s="84"/>
      <c r="U78" s="84"/>
      <c r="V78" s="84"/>
      <c r="W78" s="84"/>
      <c r="X78" s="84"/>
      <c r="AA78" s="85" t="str">
        <f>IF(AND(AG70&lt;&gt;0,ISNUMBER(AG70),AC76&lt;&gt;0),"１契約に対する "&amp;AG70&amp;" ポイント含む","")</f>
        <v/>
      </c>
      <c r="AB78" s="86"/>
      <c r="AC78" s="87"/>
      <c r="AD78" s="87"/>
      <c r="AE78" s="87"/>
      <c r="AF78" s="86"/>
      <c r="AG78" s="86"/>
      <c r="AH78" s="86"/>
      <c r="AI78" s="73"/>
      <c r="AJ78" s="74"/>
      <c r="AK78" s="75"/>
    </row>
    <row r="79" spans="2:37" ht="15" customHeight="1" thickBot="1" x14ac:dyDescent="0.5">
      <c r="B79" s="88"/>
      <c r="C79" s="89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89"/>
      <c r="AD79" s="89"/>
      <c r="AE79" s="89"/>
      <c r="AF79" s="89"/>
      <c r="AG79" s="91"/>
      <c r="AH79" s="91"/>
      <c r="AI79" s="92"/>
      <c r="AJ79" s="93"/>
      <c r="AK79" s="94"/>
    </row>
  </sheetData>
  <sheetProtection password="DEF2" sheet="1" objects="1" scenarios="1" selectLockedCells="1"/>
  <mergeCells count="288"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  <mergeCell ref="AA76:AB77"/>
    <mergeCell ref="AC76:AE77"/>
    <mergeCell ref="AF76:AH77"/>
    <mergeCell ref="AG70:AH73"/>
    <mergeCell ref="M72:P72"/>
    <mergeCell ref="Q72:T72"/>
    <mergeCell ref="U72:X72"/>
    <mergeCell ref="Y72:AB72"/>
    <mergeCell ref="AC72:AF72"/>
    <mergeCell ref="M73:P73"/>
    <mergeCell ref="Q73:T73"/>
    <mergeCell ref="U73:X73"/>
    <mergeCell ref="D74:X75"/>
    <mergeCell ref="AI70:AK72"/>
    <mergeCell ref="AI73:AK73"/>
    <mergeCell ref="B70:C73"/>
    <mergeCell ref="D70:J73"/>
    <mergeCell ref="K70:L73"/>
    <mergeCell ref="M70:P71"/>
    <mergeCell ref="Q70:T71"/>
    <mergeCell ref="U70:X71"/>
    <mergeCell ref="Y70:AB71"/>
    <mergeCell ref="AC70:AF71"/>
    <mergeCell ref="Y73:AB73"/>
    <mergeCell ref="AC73:AF73"/>
    <mergeCell ref="B66:C69"/>
    <mergeCell ref="D66:J69"/>
    <mergeCell ref="K66:L69"/>
    <mergeCell ref="M66:P67"/>
    <mergeCell ref="Q66:T67"/>
    <mergeCell ref="U66:X67"/>
    <mergeCell ref="Y66:AB67"/>
    <mergeCell ref="AC66:AF67"/>
    <mergeCell ref="B62:C65"/>
    <mergeCell ref="D62:J65"/>
    <mergeCell ref="K62:L65"/>
    <mergeCell ref="Y62:AB63"/>
    <mergeCell ref="AC62:AF63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B58:C61"/>
    <mergeCell ref="D58:J61"/>
    <mergeCell ref="K58:L61"/>
    <mergeCell ref="M58:P59"/>
    <mergeCell ref="Q58:T59"/>
    <mergeCell ref="U58:X59"/>
    <mergeCell ref="Y58:AB59"/>
    <mergeCell ref="AC58:AF59"/>
    <mergeCell ref="AC61:AF61"/>
    <mergeCell ref="B54:C57"/>
    <mergeCell ref="D54:J57"/>
    <mergeCell ref="K54:L57"/>
    <mergeCell ref="M54:P55"/>
    <mergeCell ref="Q54:T55"/>
    <mergeCell ref="U54:X55"/>
    <mergeCell ref="Y54:AB55"/>
    <mergeCell ref="AC54:AF55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50:C53"/>
    <mergeCell ref="D50:J53"/>
    <mergeCell ref="K50:L53"/>
    <mergeCell ref="M50:P51"/>
    <mergeCell ref="Q50:T51"/>
    <mergeCell ref="U50:X51"/>
    <mergeCell ref="Y50:AB51"/>
    <mergeCell ref="B46:C49"/>
    <mergeCell ref="D46:J49"/>
    <mergeCell ref="K46:L49"/>
    <mergeCell ref="Y46:AB47"/>
    <mergeCell ref="AC46:AF47"/>
    <mergeCell ref="AG46:AH49"/>
    <mergeCell ref="AI46:AK48"/>
    <mergeCell ref="M48:P48"/>
    <mergeCell ref="Q48:T48"/>
    <mergeCell ref="U48:X48"/>
    <mergeCell ref="Y48:AB48"/>
    <mergeCell ref="AC48:AF48"/>
    <mergeCell ref="M49:P49"/>
    <mergeCell ref="M46:P47"/>
    <mergeCell ref="Q46:T47"/>
    <mergeCell ref="U46:X47"/>
    <mergeCell ref="Q49:T49"/>
    <mergeCell ref="U49:X49"/>
    <mergeCell ref="Y49:AB49"/>
    <mergeCell ref="AC49:AF49"/>
    <mergeCell ref="AI49:AK49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B42:C45"/>
    <mergeCell ref="D42:J45"/>
    <mergeCell ref="K42:L45"/>
    <mergeCell ref="M42:P43"/>
    <mergeCell ref="Q42:T43"/>
    <mergeCell ref="U42:X43"/>
    <mergeCell ref="Y42:AB43"/>
    <mergeCell ref="AC42:AF43"/>
    <mergeCell ref="AC45:AF45"/>
    <mergeCell ref="B38:C41"/>
    <mergeCell ref="D38:J41"/>
    <mergeCell ref="K38:L41"/>
    <mergeCell ref="M38:P39"/>
    <mergeCell ref="Q38:T39"/>
    <mergeCell ref="U38:X39"/>
    <mergeCell ref="Y38:AB39"/>
    <mergeCell ref="AC38:AF39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I19:AJ19"/>
    <mergeCell ref="AD6:AE7"/>
    <mergeCell ref="AF6:AF7"/>
    <mergeCell ref="AG6:AK7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</mergeCells>
  <phoneticPr fontId="1"/>
  <conditionalFormatting sqref="H14 X14 H16 H19">
    <cfRule type="expression" dxfId="100" priority="36" stopIfTrue="1">
      <formula>ISBLANK(H14)</formula>
    </cfRule>
  </conditionalFormatting>
  <conditionalFormatting sqref="AC2">
    <cfRule type="expression" dxfId="99" priority="35" stopIfTrue="1">
      <formula>OR(ISBLANK(AC2),LEN(AC2)&lt;&gt;7)</formula>
    </cfRule>
  </conditionalFormatting>
  <conditionalFormatting sqref="Z4">
    <cfRule type="expression" dxfId="98" priority="31">
      <formula>AND(AC4="☑",AF4="☑")</formula>
    </cfRule>
    <cfRule type="expression" dxfId="97" priority="32">
      <formula>AND(AC6="☑",AF6="☑")</formula>
    </cfRule>
    <cfRule type="expression" dxfId="96" priority="33" stopIfTrue="1">
      <formula>AND(AC4="☑",OR(AC6="☑",AF6="☑"))</formula>
    </cfRule>
    <cfRule type="expression" dxfId="95" priority="34" stopIfTrue="1">
      <formula>AND(AF4="☑",OR(AC6="☑",AF6="☑"))</formula>
    </cfRule>
  </conditionalFormatting>
  <conditionalFormatting sqref="AC1:AD1">
    <cfRule type="expression" dxfId="94" priority="37">
      <formula>#REF!="☑"</formula>
    </cfRule>
  </conditionalFormatting>
  <conditionalFormatting sqref="AI49:AK49">
    <cfRule type="expression" dxfId="93" priority="24">
      <formula>AND(AF6="□",Y49="✔",ISNUMBER(AI49))</formula>
    </cfRule>
    <cfRule type="expression" dxfId="92" priority="26">
      <formula>AND(AF6="□",ISBLANK(AI49),Y49="✔")</formula>
    </cfRule>
  </conditionalFormatting>
  <conditionalFormatting sqref="AI46:AK48">
    <cfRule type="expression" dxfId="91" priority="25">
      <formula>AND(AF6="□",Y49="✔")</formula>
    </cfRule>
  </conditionalFormatting>
  <conditionalFormatting sqref="D26:J73">
    <cfRule type="expression" dxfId="90" priority="1">
      <formula>AG26=""</formula>
    </cfRule>
  </conditionalFormatting>
  <conditionalFormatting sqref="AI34:AK37">
    <cfRule type="containsText" dxfId="89" priority="22" operator="containsText" text="ウエイト">
      <formula>NOT(ISERROR(SEARCH("ウエイト",AI34)))</formula>
    </cfRule>
  </conditionalFormatting>
  <conditionalFormatting sqref="AE1:AJ1">
    <cfRule type="expression" dxfId="88" priority="15">
      <formula>ISBLANK(AE1)</formula>
    </cfRule>
  </conditionalFormatting>
  <conditionalFormatting sqref="Y74:Y75">
    <cfRule type="expression" dxfId="87" priority="14">
      <formula>OR(BA70="",BA70=0)</formula>
    </cfRule>
  </conditionalFormatting>
  <conditionalFormatting sqref="D74">
    <cfRule type="expression" dxfId="86" priority="5">
      <formula>OR(AG70="",AG70=0)</formula>
    </cfRule>
  </conditionalFormatting>
  <conditionalFormatting sqref="AI70:AK72">
    <cfRule type="expression" dxfId="85" priority="4">
      <formula>AND(AF6="☑",Y73="✔")</formula>
    </cfRule>
  </conditionalFormatting>
  <conditionalFormatting sqref="AI73:AK73">
    <cfRule type="expression" dxfId="84" priority="3">
      <formula>AND(AF6="☑",Y73="✔")</formula>
    </cfRule>
    <cfRule type="expression" dxfId="83" priority="2">
      <formula>AND(AF6="☑",Y73="✔",ISNUMBER(AI73)=FALSE)</formula>
    </cfRule>
  </conditionalFormatting>
  <conditionalFormatting sqref="D70:J73">
    <cfRule type="expression" dxfId="82" priority="23">
      <formula>AND(AF6="□",Y73="✔")</formula>
    </cfRule>
  </conditionalFormatting>
  <dataValidations count="8">
    <dataValidation type="list" allowBlank="1" showInputMessage="1" showErrorMessage="1" sqref="AF4:AF7 AC4:AC7">
      <formula1>"□,☑"</formula1>
    </dataValidation>
    <dataValidation type="list" allowBlank="1" showInputMessage="1" showErrorMessage="1" sqref="M29:AF29 M33:AF33 M37:AF37 M41:AF41 M45:AF45 M49:AF49 M53:AF53 M57:AF57 M61:AF61 M65:AF65 M69:AF69 M73:AF73">
      <formula1>"✔"</formula1>
    </dataValidation>
    <dataValidation type="whole" operator="greaterThanOrEqual" allowBlank="1" showInputMessage="1" showErrorMessage="1" sqref="AI49:AK49">
      <formula1>50</formula1>
    </dataValidation>
    <dataValidation type="whole" operator="greaterThanOrEqual" allowBlank="1" showInputMessage="1" showErrorMessage="1" error="初回の目標被験者数以下とすることは出来ません。" sqref="AF19:AG19">
      <formula1>H19</formula1>
    </dataValidation>
    <dataValidation type="whole" operator="greaterThanOrEqual" allowBlank="1" showInputMessage="1" showErrorMessage="1" sqref="AI19:AJ19">
      <formula1>AF19</formula1>
    </dataValidation>
    <dataValidation type="whole" operator="notEqual" allowBlank="1" showInputMessage="1" showErrorMessage="1" sqref="H19:I19">
      <formula1>0</formula1>
    </dataValidation>
    <dataValidation type="whole" operator="greaterThan" allowBlank="1" showInputMessage="1" showErrorMessage="1" sqref="AI73:AK73">
      <formula1>0</formula1>
    </dataValidation>
    <dataValidation type="list" allowBlank="1" showInputMessage="1" showErrorMessage="1" sqref="AC8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9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8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7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6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274" t="s">
        <v>182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R2" s="275" t="s">
        <v>183</v>
      </c>
      <c r="S2" s="275"/>
      <c r="T2" s="275"/>
      <c r="U2" s="275"/>
      <c r="W2"/>
      <c r="X2" s="3" t="s">
        <v>184</v>
      </c>
    </row>
    <row r="3" spans="2:24" ht="66" x14ac:dyDescent="0.45">
      <c r="C3" s="1" t="s">
        <v>185</v>
      </c>
      <c r="D3" s="4" t="s">
        <v>186</v>
      </c>
      <c r="E3" s="5" t="s">
        <v>187</v>
      </c>
      <c r="F3" s="6" t="s">
        <v>188</v>
      </c>
      <c r="G3" s="4" t="s">
        <v>189</v>
      </c>
      <c r="H3" s="7" t="s">
        <v>190</v>
      </c>
      <c r="I3" s="4" t="s">
        <v>191</v>
      </c>
      <c r="J3" s="4" t="s">
        <v>192</v>
      </c>
      <c r="K3" s="8" t="s">
        <v>193</v>
      </c>
      <c r="L3" s="8" t="s">
        <v>194</v>
      </c>
      <c r="M3" s="8" t="s">
        <v>195</v>
      </c>
      <c r="N3" s="4" t="s">
        <v>196</v>
      </c>
      <c r="O3" s="4" t="s">
        <v>197</v>
      </c>
      <c r="R3" s="2" t="s">
        <v>198</v>
      </c>
      <c r="S3" s="2" t="s">
        <v>199</v>
      </c>
      <c r="T3" s="9" t="s">
        <v>200</v>
      </c>
      <c r="U3" s="9" t="s">
        <v>201</v>
      </c>
      <c r="W3"/>
      <c r="X3" s="10" t="s">
        <v>202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203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203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203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203</v>
      </c>
    </row>
    <row r="13" spans="2:24" x14ac:dyDescent="0.45">
      <c r="R13" s="14">
        <v>0</v>
      </c>
      <c r="S13" s="14"/>
      <c r="T13" s="14"/>
      <c r="U13" s="14"/>
      <c r="W13"/>
      <c r="X13" s="16" t="s">
        <v>203</v>
      </c>
    </row>
    <row r="14" spans="2:24" x14ac:dyDescent="0.45">
      <c r="R14" s="14">
        <v>0</v>
      </c>
      <c r="S14" s="14"/>
      <c r="T14" s="14"/>
      <c r="U14" s="14"/>
      <c r="W14"/>
      <c r="X14" s="16" t="s">
        <v>203</v>
      </c>
    </row>
    <row r="15" spans="2:24" x14ac:dyDescent="0.45">
      <c r="R15" s="14">
        <v>0</v>
      </c>
      <c r="S15" s="14"/>
      <c r="T15" s="14"/>
      <c r="U15" s="14"/>
      <c r="W15"/>
      <c r="X15" s="16" t="s">
        <v>203</v>
      </c>
    </row>
    <row r="16" spans="2:24" x14ac:dyDescent="0.45">
      <c r="R16" s="14">
        <v>0</v>
      </c>
      <c r="S16" s="14"/>
      <c r="T16" s="14"/>
      <c r="U16" s="14"/>
      <c r="W16"/>
      <c r="X16" s="16" t="s">
        <v>203</v>
      </c>
    </row>
    <row r="17" spans="18:24" x14ac:dyDescent="0.45">
      <c r="R17" s="14">
        <v>0</v>
      </c>
      <c r="S17" s="14"/>
      <c r="T17" s="14"/>
      <c r="U17" s="14"/>
      <c r="W17"/>
      <c r="X17" s="16" t="s">
        <v>203</v>
      </c>
    </row>
    <row r="18" spans="18:24" x14ac:dyDescent="0.45">
      <c r="R18" s="14">
        <v>0</v>
      </c>
      <c r="S18" s="14"/>
      <c r="T18" s="14"/>
      <c r="U18" s="14"/>
      <c r="W18"/>
      <c r="X18" s="16" t="s">
        <v>203</v>
      </c>
    </row>
    <row r="19" spans="18:24" x14ac:dyDescent="0.45">
      <c r="R19" s="14">
        <v>0</v>
      </c>
      <c r="S19" s="14"/>
      <c r="T19" s="14"/>
      <c r="U19" s="14"/>
      <c r="W19"/>
      <c r="X19" s="16" t="s">
        <v>203</v>
      </c>
    </row>
    <row r="20" spans="18:24" x14ac:dyDescent="0.45">
      <c r="R20" s="14">
        <v>0</v>
      </c>
      <c r="S20" s="14"/>
      <c r="T20" s="14"/>
      <c r="U20" s="14"/>
      <c r="W20"/>
      <c r="X20" s="16" t="s">
        <v>203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K62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7" ht="22.5" customHeight="1" thickBot="1" x14ac:dyDescent="0.5">
      <c r="A1" s="52"/>
      <c r="B1" s="52"/>
      <c r="C1" s="96" t="s">
        <v>217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276" t="s">
        <v>0</v>
      </c>
      <c r="AD1" s="276"/>
      <c r="AE1" s="277"/>
      <c r="AF1" s="277"/>
      <c r="AG1" s="277"/>
      <c r="AH1" s="277"/>
      <c r="AI1" s="277"/>
      <c r="AJ1" s="277"/>
    </row>
    <row r="2" spans="1:37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278" t="s">
        <v>1</v>
      </c>
      <c r="AA2" s="279"/>
      <c r="AB2" s="279"/>
      <c r="AC2" s="282" t="str">
        <f>IF(ISBLANK(ポイント算出表!AC2),"",ポイント算出表!AC2)</f>
        <v/>
      </c>
      <c r="AD2" s="283"/>
      <c r="AE2" s="283"/>
      <c r="AF2" s="283"/>
      <c r="AG2" s="283"/>
      <c r="AH2" s="283"/>
      <c r="AI2" s="283"/>
      <c r="AJ2" s="283"/>
      <c r="AK2" s="284"/>
    </row>
    <row r="3" spans="1:37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280"/>
      <c r="AA3" s="281"/>
      <c r="AB3" s="281"/>
      <c r="AC3" s="285"/>
      <c r="AD3" s="286"/>
      <c r="AE3" s="286"/>
      <c r="AF3" s="286"/>
      <c r="AG3" s="286"/>
      <c r="AH3" s="286"/>
      <c r="AI3" s="286"/>
      <c r="AJ3" s="286"/>
      <c r="AK3" s="287"/>
    </row>
    <row r="4" spans="1:37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329" t="s">
        <v>2</v>
      </c>
      <c r="AA4" s="330"/>
      <c r="AB4" s="331"/>
      <c r="AC4" s="288" t="str">
        <f>ポイント算出表!AC4</f>
        <v>☑</v>
      </c>
      <c r="AD4" s="290" t="s">
        <v>4</v>
      </c>
      <c r="AE4" s="290"/>
      <c r="AF4" s="292" t="str">
        <f>ポイント算出表!AF4</f>
        <v>□</v>
      </c>
      <c r="AG4" s="290" t="s">
        <v>5</v>
      </c>
      <c r="AH4" s="290"/>
      <c r="AI4" s="290"/>
      <c r="AJ4" s="290"/>
      <c r="AK4" s="294"/>
    </row>
    <row r="5" spans="1:37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332"/>
      <c r="AA5" s="333"/>
      <c r="AB5" s="334"/>
      <c r="AC5" s="289"/>
      <c r="AD5" s="291"/>
      <c r="AE5" s="291"/>
      <c r="AF5" s="293"/>
      <c r="AG5" s="291"/>
      <c r="AH5" s="291"/>
      <c r="AI5" s="291"/>
      <c r="AJ5" s="291"/>
      <c r="AK5" s="295"/>
    </row>
    <row r="6" spans="1:37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332"/>
      <c r="AA6" s="333"/>
      <c r="AB6" s="334"/>
      <c r="AC6" s="288" t="str">
        <f>ポイント算出表!AC6</f>
        <v>☑</v>
      </c>
      <c r="AD6" s="309" t="s">
        <v>6</v>
      </c>
      <c r="AE6" s="309"/>
      <c r="AF6" s="292" t="str">
        <f>ポイント算出表!AF6</f>
        <v>□</v>
      </c>
      <c r="AG6" s="290" t="s">
        <v>7</v>
      </c>
      <c r="AH6" s="290"/>
      <c r="AI6" s="290"/>
      <c r="AJ6" s="290"/>
      <c r="AK6" s="294"/>
    </row>
    <row r="7" spans="1:37" ht="11.25" customHeight="1" x14ac:dyDescent="0.4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332"/>
      <c r="AA7" s="333"/>
      <c r="AB7" s="334"/>
      <c r="AC7" s="296"/>
      <c r="AD7" s="310"/>
      <c r="AE7" s="310"/>
      <c r="AF7" s="311"/>
      <c r="AG7" s="312"/>
      <c r="AH7" s="312"/>
      <c r="AI7" s="312"/>
      <c r="AJ7" s="312"/>
      <c r="AK7" s="313"/>
    </row>
    <row r="8" spans="1:37" ht="21" customHeight="1" thickBot="1" x14ac:dyDescent="0.5">
      <c r="Z8" s="335"/>
      <c r="AA8" s="336"/>
      <c r="AB8" s="337"/>
      <c r="AC8" s="97" t="str">
        <f>ポイント算出表!AC8</f>
        <v>□</v>
      </c>
      <c r="AD8" s="98" t="s">
        <v>222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314" t="s">
        <v>91</v>
      </c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</row>
    <row r="10" spans="1:37" ht="15.75" customHeight="1" x14ac:dyDescent="0.45"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</row>
    <row r="11" spans="1:37" ht="15.75" customHeight="1" x14ac:dyDescent="0.45"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</row>
    <row r="12" spans="1:37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316" t="s">
        <v>9</v>
      </c>
      <c r="P13" s="317" t="str">
        <f>IF(S13="☑","□","☑")</f>
        <v>☑</v>
      </c>
      <c r="Q13" s="318" t="s">
        <v>10</v>
      </c>
      <c r="R13" s="318"/>
      <c r="S13" s="319" t="s">
        <v>226</v>
      </c>
      <c r="T13" s="318" t="s">
        <v>11</v>
      </c>
      <c r="U13" s="318"/>
      <c r="V13" s="316" t="s">
        <v>12</v>
      </c>
    </row>
    <row r="14" spans="1:37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316"/>
      <c r="P14" s="317"/>
      <c r="Q14" s="318"/>
      <c r="R14" s="318"/>
      <c r="S14" s="320"/>
      <c r="T14" s="318"/>
      <c r="U14" s="318"/>
      <c r="V14" s="316"/>
      <c r="AH14" s="59" t="str">
        <f>IF(AND(S13="☑",AI26="□",ISBLANK(AH15)),"↓版数","")</f>
        <v/>
      </c>
    </row>
    <row r="15" spans="1:37" s="60" customFormat="1" ht="22.5" x14ac:dyDescent="0.45">
      <c r="D15" s="61" t="s">
        <v>13</v>
      </c>
      <c r="E15" s="61"/>
      <c r="F15" s="327"/>
      <c r="G15" s="327"/>
      <c r="H15" s="327"/>
      <c r="I15" s="62" t="s">
        <v>14</v>
      </c>
      <c r="J15" s="327"/>
      <c r="K15" s="327"/>
      <c r="L15" s="62" t="s">
        <v>15</v>
      </c>
      <c r="M15" s="327"/>
      <c r="N15" s="327"/>
      <c r="O15" s="62" t="s">
        <v>16</v>
      </c>
      <c r="P15" s="328" t="s">
        <v>117</v>
      </c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63"/>
    </row>
    <row r="16" spans="1:37" ht="15" customHeight="1" thickBot="1" x14ac:dyDescent="0.5"/>
    <row r="17" spans="2:37" ht="15" customHeight="1" x14ac:dyDescent="0.45">
      <c r="B17" s="297" t="s">
        <v>17</v>
      </c>
      <c r="C17" s="298"/>
      <c r="D17" s="298"/>
      <c r="E17" s="298"/>
      <c r="F17" s="298"/>
      <c r="G17" s="299"/>
      <c r="H17" s="303" t="str">
        <f>IF(ISBLANK(ポイント算出表!H14),"",ポイント算出表!H14)</f>
        <v/>
      </c>
      <c r="I17" s="304"/>
      <c r="J17" s="304"/>
      <c r="K17" s="304"/>
      <c r="L17" s="304"/>
      <c r="M17" s="304"/>
      <c r="N17" s="304"/>
      <c r="O17" s="305"/>
      <c r="P17" s="303" t="s">
        <v>18</v>
      </c>
      <c r="Q17" s="321"/>
      <c r="R17" s="321"/>
      <c r="S17" s="321"/>
      <c r="T17" s="321"/>
      <c r="U17" s="321"/>
      <c r="V17" s="321"/>
      <c r="W17" s="321"/>
      <c r="X17" s="324" t="str">
        <f>IF(ISBLANK(ポイント算出表!X14),"",ポイント算出表!X14)</f>
        <v/>
      </c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5"/>
    </row>
    <row r="18" spans="2:37" ht="15" customHeight="1" x14ac:dyDescent="0.45">
      <c r="B18" s="300"/>
      <c r="C18" s="301"/>
      <c r="D18" s="301"/>
      <c r="E18" s="301"/>
      <c r="F18" s="301"/>
      <c r="G18" s="302"/>
      <c r="H18" s="306"/>
      <c r="I18" s="307"/>
      <c r="J18" s="307"/>
      <c r="K18" s="307"/>
      <c r="L18" s="307"/>
      <c r="M18" s="307"/>
      <c r="N18" s="307"/>
      <c r="O18" s="308"/>
      <c r="P18" s="322"/>
      <c r="Q18" s="323"/>
      <c r="R18" s="323"/>
      <c r="S18" s="323"/>
      <c r="T18" s="323"/>
      <c r="U18" s="323"/>
      <c r="V18" s="323"/>
      <c r="W18" s="323"/>
      <c r="X18" s="322"/>
      <c r="Y18" s="323"/>
      <c r="Z18" s="323"/>
      <c r="AA18" s="323"/>
      <c r="AB18" s="323"/>
      <c r="AC18" s="323"/>
      <c r="AD18" s="323"/>
      <c r="AE18" s="323"/>
      <c r="AF18" s="323"/>
      <c r="AG18" s="323"/>
      <c r="AH18" s="323"/>
      <c r="AI18" s="323"/>
      <c r="AJ18" s="323"/>
      <c r="AK18" s="326"/>
    </row>
    <row r="19" spans="2:37" ht="15" customHeight="1" x14ac:dyDescent="0.45">
      <c r="B19" s="338" t="s">
        <v>19</v>
      </c>
      <c r="C19" s="309"/>
      <c r="D19" s="309"/>
      <c r="E19" s="309"/>
      <c r="F19" s="309"/>
      <c r="G19" s="339"/>
      <c r="H19" s="346" t="str">
        <f>IF(ISBLANK(ポイント算出表!H16),"",ポイント算出表!H16)</f>
        <v/>
      </c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7"/>
      <c r="AJ19" s="347"/>
      <c r="AK19" s="348"/>
    </row>
    <row r="20" spans="2:37" ht="15" customHeight="1" x14ac:dyDescent="0.45">
      <c r="B20" s="340"/>
      <c r="C20" s="341"/>
      <c r="D20" s="341"/>
      <c r="E20" s="341"/>
      <c r="F20" s="341"/>
      <c r="G20" s="342"/>
      <c r="H20" s="349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1"/>
    </row>
    <row r="21" spans="2:37" ht="15" customHeight="1" thickBot="1" x14ac:dyDescent="0.5">
      <c r="B21" s="343"/>
      <c r="C21" s="344"/>
      <c r="D21" s="344"/>
      <c r="E21" s="344"/>
      <c r="F21" s="344"/>
      <c r="G21" s="345"/>
      <c r="H21" s="352"/>
      <c r="I21" s="353"/>
      <c r="J21" s="353"/>
      <c r="K21" s="353"/>
      <c r="L21" s="353"/>
      <c r="M21" s="353"/>
      <c r="N21" s="353"/>
      <c r="O21" s="353"/>
      <c r="P21" s="353"/>
      <c r="Q21" s="353"/>
      <c r="R21" s="353"/>
      <c r="S21" s="353"/>
      <c r="T21" s="353"/>
      <c r="U21" s="353"/>
      <c r="V21" s="353"/>
      <c r="W21" s="353"/>
      <c r="X21" s="353"/>
      <c r="Y21" s="353"/>
      <c r="Z21" s="353"/>
      <c r="AA21" s="353"/>
      <c r="AB21" s="353"/>
      <c r="AC21" s="353"/>
      <c r="AD21" s="353"/>
      <c r="AE21" s="353"/>
      <c r="AF21" s="353"/>
      <c r="AG21" s="353"/>
      <c r="AH21" s="353"/>
      <c r="AI21" s="353"/>
      <c r="AJ21" s="353"/>
      <c r="AK21" s="354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92</v>
      </c>
    </row>
    <row r="25" spans="2:37" ht="105" customHeight="1" thickBot="1" x14ac:dyDescent="0.5">
      <c r="B25" s="355" t="s">
        <v>21</v>
      </c>
      <c r="C25" s="356"/>
      <c r="D25" s="356"/>
      <c r="E25" s="356"/>
      <c r="F25" s="356"/>
      <c r="G25" s="356"/>
      <c r="H25" s="357" t="s">
        <v>93</v>
      </c>
      <c r="I25" s="356"/>
      <c r="J25" s="356"/>
      <c r="K25" s="356"/>
      <c r="L25" s="356"/>
      <c r="M25" s="358"/>
      <c r="N25" s="359" t="s">
        <v>94</v>
      </c>
      <c r="O25" s="356"/>
      <c r="P25" s="356"/>
      <c r="Q25" s="356"/>
      <c r="R25" s="356"/>
      <c r="S25" s="358"/>
      <c r="T25" s="360" t="str">
        <f>IF(AND(S13="□",T30&lt;&gt;""),"目標
被験者数Ⓒ
「ｸﾞﾚｰｾﾙの数値を削除してください。」","目標
被験者数Ⓒ")</f>
        <v>目標
被験者数Ⓒ</v>
      </c>
      <c r="U25" s="361"/>
      <c r="V25" s="361"/>
      <c r="W25" s="359" t="s">
        <v>95</v>
      </c>
      <c r="X25" s="356"/>
      <c r="Y25" s="356"/>
      <c r="Z25" s="356"/>
      <c r="AA25" s="356"/>
      <c r="AB25" s="358"/>
      <c r="AC25" s="359" t="s">
        <v>96</v>
      </c>
      <c r="AD25" s="356"/>
      <c r="AE25" s="356"/>
      <c r="AF25" s="356"/>
      <c r="AG25" s="356"/>
      <c r="AH25" s="356"/>
      <c r="AI25" s="378" t="s">
        <v>220</v>
      </c>
      <c r="AJ25" s="356"/>
      <c r="AK25" s="379"/>
    </row>
    <row r="26" spans="2:37" ht="48" customHeight="1" thickTop="1" x14ac:dyDescent="0.45">
      <c r="B26" s="380" t="s">
        <v>97</v>
      </c>
      <c r="C26" s="381"/>
      <c r="D26" s="381"/>
      <c r="E26" s="381"/>
      <c r="F26" s="381"/>
      <c r="G26" s="382"/>
      <c r="H26" s="383">
        <f>IF(AND(ISNUMBER(ポイント算出表!AC76),ISNUMBER(ポイント算出表!H19),ISNUMBER(ポイント算出表!AG70)),ROUNDUP(ポイント算出表!AC76-ポイント算出表!AG70+ポイント算出表!AG70/ポイント算出表!H19,0),"")</f>
        <v>52</v>
      </c>
      <c r="I26" s="384"/>
      <c r="J26" s="384"/>
      <c r="K26" s="384"/>
      <c r="L26" s="384"/>
      <c r="M26" s="385"/>
      <c r="N26" s="388">
        <v>10000</v>
      </c>
      <c r="O26" s="389"/>
      <c r="P26" s="389"/>
      <c r="Q26" s="389"/>
      <c r="R26" s="389"/>
      <c r="S26" s="390"/>
      <c r="T26" s="392">
        <f>IF(AND(S13="☑",ISNUMBER(ポイント算出表!AF19),ISNUMBER(ポイント算出表!AI19)),ポイント算出表!AI19,IF(AND(S13="□",ISNUMBER(ポイント算出表!H19)),ポイント算出表!H19,""))</f>
        <v>4</v>
      </c>
      <c r="U26" s="384"/>
      <c r="V26" s="385"/>
      <c r="W26" s="393" t="s">
        <v>204</v>
      </c>
      <c r="X26" s="394"/>
      <c r="Y26" s="394"/>
      <c r="Z26" s="394"/>
      <c r="AA26" s="394"/>
      <c r="AB26" s="395"/>
      <c r="AC26" s="396">
        <f>IF(H26="","",H26*N26)</f>
        <v>520000</v>
      </c>
      <c r="AD26" s="397"/>
      <c r="AE26" s="397"/>
      <c r="AF26" s="397"/>
      <c r="AG26" s="398" t="str">
        <f>IF(ISBLANK(H26),"","／例")</f>
        <v>／例</v>
      </c>
      <c r="AH26" s="398"/>
      <c r="AI26" s="399" t="s">
        <v>3</v>
      </c>
      <c r="AJ26" s="402" t="str">
        <f>IF(S13="☑","責任医師変更継続試験","全症例が先行試験より移行する別プロトコル試験")</f>
        <v>全症例が先行試験より移行する別プロトコル試験</v>
      </c>
      <c r="AK26" s="403"/>
    </row>
    <row r="27" spans="2:37" ht="32.25" customHeight="1" x14ac:dyDescent="0.45">
      <c r="B27" s="362" t="s">
        <v>207</v>
      </c>
      <c r="C27" s="363"/>
      <c r="D27" s="363"/>
      <c r="E27" s="363"/>
      <c r="F27" s="363"/>
      <c r="G27" s="364"/>
      <c r="H27" s="386"/>
      <c r="I27" s="310"/>
      <c r="J27" s="310"/>
      <c r="K27" s="310"/>
      <c r="L27" s="310"/>
      <c r="M27" s="342"/>
      <c r="N27" s="391"/>
      <c r="O27" s="341"/>
      <c r="P27" s="341"/>
      <c r="Q27" s="341"/>
      <c r="R27" s="341"/>
      <c r="S27" s="342"/>
      <c r="T27" s="391"/>
      <c r="U27" s="341"/>
      <c r="V27" s="342"/>
      <c r="W27" s="368" t="str">
        <f>IF(AND(S13="☑",ISNUMBER(T30)),"Ⓐ×Ⓑ×©×1.1×0.35
差額","Ⓐ×Ⓑ×©×1.1×0.35")</f>
        <v>Ⓐ×Ⓑ×©×1.1×0.35</v>
      </c>
      <c r="X27" s="369"/>
      <c r="Y27" s="369"/>
      <c r="Z27" s="369"/>
      <c r="AA27" s="369"/>
      <c r="AB27" s="370"/>
      <c r="AC27" s="372">
        <f>IF(AND(P13="☑",AF4="☑",AI29="☑"),"先行試験で入金済",IF(OR(H26="",ISBLANK(N26),T26=""),"",IF(AND(S13="☑",ISNUMBER(T30)),H26*N26*(T26-T30)*1.1*0.35,H26*N26*T26*1.1*0.35)))</f>
        <v>800800</v>
      </c>
      <c r="AD27" s="373"/>
      <c r="AE27" s="373"/>
      <c r="AF27" s="373"/>
      <c r="AG27" s="373"/>
      <c r="AH27" s="374"/>
      <c r="AI27" s="400"/>
      <c r="AJ27" s="404"/>
      <c r="AK27" s="405"/>
    </row>
    <row r="28" spans="2:37" ht="17.25" customHeight="1" x14ac:dyDescent="0.45">
      <c r="B28" s="365"/>
      <c r="C28" s="366"/>
      <c r="D28" s="366"/>
      <c r="E28" s="366"/>
      <c r="F28" s="366"/>
      <c r="G28" s="367"/>
      <c r="H28" s="386"/>
      <c r="I28" s="310"/>
      <c r="J28" s="310"/>
      <c r="K28" s="310"/>
      <c r="L28" s="310"/>
      <c r="M28" s="342"/>
      <c r="N28" s="391"/>
      <c r="O28" s="341"/>
      <c r="P28" s="341"/>
      <c r="Q28" s="341"/>
      <c r="R28" s="341"/>
      <c r="S28" s="342"/>
      <c r="T28" s="391"/>
      <c r="U28" s="341"/>
      <c r="V28" s="342"/>
      <c r="W28" s="371"/>
      <c r="X28" s="301"/>
      <c r="Y28" s="301"/>
      <c r="Z28" s="301"/>
      <c r="AA28" s="301"/>
      <c r="AB28" s="302"/>
      <c r="AC28" s="375"/>
      <c r="AD28" s="376"/>
      <c r="AE28" s="376"/>
      <c r="AF28" s="376"/>
      <c r="AG28" s="376"/>
      <c r="AH28" s="377"/>
      <c r="AI28" s="401"/>
      <c r="AJ28" s="291"/>
      <c r="AK28" s="295"/>
    </row>
    <row r="29" spans="2:37" ht="32.25" customHeight="1" x14ac:dyDescent="0.45">
      <c r="B29" s="362" t="s">
        <v>208</v>
      </c>
      <c r="C29" s="363"/>
      <c r="D29" s="363"/>
      <c r="E29" s="363"/>
      <c r="F29" s="363"/>
      <c r="G29" s="364"/>
      <c r="H29" s="386"/>
      <c r="I29" s="310"/>
      <c r="J29" s="310"/>
      <c r="K29" s="310"/>
      <c r="L29" s="310"/>
      <c r="M29" s="342"/>
      <c r="N29" s="391"/>
      <c r="O29" s="310"/>
      <c r="P29" s="310"/>
      <c r="Q29" s="310"/>
      <c r="R29" s="310"/>
      <c r="S29" s="342"/>
      <c r="T29" s="449" t="str">
        <f>IF(S13="☑","既締結の
目標被験者数","")</f>
        <v/>
      </c>
      <c r="U29" s="450"/>
      <c r="V29" s="451"/>
      <c r="W29" s="368" t="str">
        <f>IF(AND(S13="☑",ISNUMBER(T30)),"Ⓐ×Ⓑ×©×1.5×0.30
差額","Ⓐ×Ⓑ×©×1.5×0.30")</f>
        <v>Ⓐ×Ⓑ×©×1.5×0.30</v>
      </c>
      <c r="X29" s="369"/>
      <c r="Y29" s="369"/>
      <c r="Z29" s="369"/>
      <c r="AA29" s="369"/>
      <c r="AB29" s="370"/>
      <c r="AC29" s="452">
        <f>IF(AND(P13="☑",AF4="☑",AI29="☑"),"先行試験で入金済",IF(OR(H26="",ISBLANK(N26),T26=""),"",IF(AND(S13="☑",ISNUMBER(T30)),H26*N26*(T26-T30)*1.5*0.3,H26*N26*T26*1.5*0.3)))</f>
        <v>936000</v>
      </c>
      <c r="AD29" s="453"/>
      <c r="AE29" s="453"/>
      <c r="AF29" s="453"/>
      <c r="AG29" s="453"/>
      <c r="AH29" s="454"/>
      <c r="AI29" s="423" t="s">
        <v>3</v>
      </c>
      <c r="AJ29" s="425" t="str">
        <f>IF(AND(AF4="☑",S13="□"),"同一プロトコルで治験より移行の製造販売後臨床試験","")</f>
        <v/>
      </c>
      <c r="AK29" s="426"/>
    </row>
    <row r="30" spans="2:37" ht="16.5" customHeight="1" x14ac:dyDescent="0.45">
      <c r="B30" s="365"/>
      <c r="C30" s="366"/>
      <c r="D30" s="366"/>
      <c r="E30" s="366"/>
      <c r="F30" s="366"/>
      <c r="G30" s="367"/>
      <c r="H30" s="387"/>
      <c r="I30" s="301"/>
      <c r="J30" s="301"/>
      <c r="K30" s="301"/>
      <c r="L30" s="301"/>
      <c r="M30" s="302"/>
      <c r="N30" s="371"/>
      <c r="O30" s="301"/>
      <c r="P30" s="301"/>
      <c r="Q30" s="301"/>
      <c r="R30" s="301"/>
      <c r="S30" s="302"/>
      <c r="T30" s="431" t="str">
        <f>IF(AND(S13="☑",ISNUMBER(ポイント算出表!AF19),ISNUMBER(ポイント算出表!AI19)),ポイント算出表!AF19,"")</f>
        <v/>
      </c>
      <c r="U30" s="432"/>
      <c r="V30" s="433"/>
      <c r="W30" s="371"/>
      <c r="X30" s="301"/>
      <c r="Y30" s="301"/>
      <c r="Z30" s="301"/>
      <c r="AA30" s="301"/>
      <c r="AB30" s="302"/>
      <c r="AC30" s="375"/>
      <c r="AD30" s="376"/>
      <c r="AE30" s="376"/>
      <c r="AF30" s="376"/>
      <c r="AG30" s="376"/>
      <c r="AH30" s="377"/>
      <c r="AI30" s="424"/>
      <c r="AJ30" s="427"/>
      <c r="AK30" s="428"/>
    </row>
    <row r="31" spans="2:37" ht="48" customHeight="1" x14ac:dyDescent="0.45">
      <c r="B31" s="280" t="s">
        <v>98</v>
      </c>
      <c r="C31" s="281"/>
      <c r="D31" s="281"/>
      <c r="E31" s="281"/>
      <c r="F31" s="281"/>
      <c r="G31" s="434"/>
      <c r="H31" s="435"/>
      <c r="I31" s="436"/>
      <c r="J31" s="436"/>
      <c r="K31" s="436"/>
      <c r="L31" s="436"/>
      <c r="M31" s="437"/>
      <c r="N31" s="438">
        <v>0.1</v>
      </c>
      <c r="O31" s="439"/>
      <c r="P31" s="439"/>
      <c r="Q31" s="439"/>
      <c r="R31" s="439"/>
      <c r="S31" s="440"/>
      <c r="T31" s="441"/>
      <c r="U31" s="442"/>
      <c r="V31" s="442"/>
      <c r="W31" s="443" t="s">
        <v>99</v>
      </c>
      <c r="X31" s="444"/>
      <c r="Y31" s="444"/>
      <c r="Z31" s="444"/>
      <c r="AA31" s="444"/>
      <c r="AB31" s="445"/>
      <c r="AC31" s="446">
        <f>IF(AND(S13="□",AI26="☑"),"ー",IF(OR(H26="",ISBLANK(N31)),"",H26*N26*ROUND(N31,2)))</f>
        <v>52000</v>
      </c>
      <c r="AD31" s="447"/>
      <c r="AE31" s="447"/>
      <c r="AF31" s="447"/>
      <c r="AG31" s="448" t="str">
        <f>IF(AND(S13="□",AI26="☑"),"ー",IF(OR(H26="",ISBLANK(N31)),"","／例"))</f>
        <v>／例</v>
      </c>
      <c r="AH31" s="448"/>
      <c r="AI31" s="401"/>
      <c r="AJ31" s="429"/>
      <c r="AK31" s="430"/>
    </row>
    <row r="32" spans="2:37" ht="63" customHeight="1" thickBot="1" x14ac:dyDescent="0.5">
      <c r="B32" s="406"/>
      <c r="C32" s="407"/>
      <c r="D32" s="407"/>
      <c r="E32" s="407"/>
      <c r="F32" s="407"/>
      <c r="G32" s="408"/>
      <c r="H32" s="409"/>
      <c r="I32" s="410"/>
      <c r="J32" s="410"/>
      <c r="K32" s="410"/>
      <c r="L32" s="410"/>
      <c r="M32" s="411"/>
      <c r="N32" s="412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413"/>
      <c r="P32" s="413"/>
      <c r="Q32" s="413"/>
      <c r="R32" s="413"/>
      <c r="S32" s="414"/>
      <c r="T32" s="415" t="str">
        <f>IF(AND(S13="☑",T30=""),"「既締結の目標被験者数」は変更有無にかかわらず記載","")</f>
        <v/>
      </c>
      <c r="U32" s="416"/>
      <c r="V32" s="416"/>
      <c r="W32" s="417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418"/>
      <c r="Y32" s="418"/>
      <c r="Z32" s="418"/>
      <c r="AA32" s="418"/>
      <c r="AB32" s="418"/>
      <c r="AC32" s="418"/>
      <c r="AD32" s="418"/>
      <c r="AE32" s="418"/>
      <c r="AF32" s="418"/>
      <c r="AG32" s="418"/>
      <c r="AH32" s="419"/>
      <c r="AI32" s="420"/>
      <c r="AJ32" s="421"/>
      <c r="AK32" s="422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100</v>
      </c>
    </row>
    <row r="36" spans="2:37" ht="117.75" customHeight="1" thickBot="1" x14ac:dyDescent="0.5">
      <c r="B36" s="355" t="s">
        <v>21</v>
      </c>
      <c r="C36" s="356"/>
      <c r="D36" s="356"/>
      <c r="E36" s="356"/>
      <c r="F36" s="356"/>
      <c r="G36" s="356"/>
      <c r="H36" s="357" t="s">
        <v>101</v>
      </c>
      <c r="I36" s="356"/>
      <c r="J36" s="356"/>
      <c r="K36" s="356"/>
      <c r="L36" s="356"/>
      <c r="M36" s="358"/>
      <c r="N36" s="359" t="s">
        <v>102</v>
      </c>
      <c r="O36" s="356"/>
      <c r="P36" s="356"/>
      <c r="Q36" s="356"/>
      <c r="R36" s="356"/>
      <c r="S36" s="358"/>
      <c r="T36" s="359" t="s">
        <v>103</v>
      </c>
      <c r="U36" s="356"/>
      <c r="V36" s="356"/>
      <c r="W36" s="356"/>
      <c r="X36" s="356"/>
      <c r="Y36" s="358"/>
      <c r="Z36" s="359" t="s">
        <v>104</v>
      </c>
      <c r="AA36" s="356"/>
      <c r="AB36" s="356"/>
      <c r="AC36" s="356"/>
      <c r="AD36" s="356"/>
      <c r="AE36" s="358"/>
      <c r="AF36" s="359" t="s">
        <v>105</v>
      </c>
      <c r="AG36" s="356"/>
      <c r="AH36" s="356"/>
      <c r="AI36" s="356"/>
      <c r="AJ36" s="356"/>
      <c r="AK36" s="379"/>
    </row>
    <row r="37" spans="2:37" ht="33.75" customHeight="1" thickTop="1" x14ac:dyDescent="0.45">
      <c r="B37" s="455" t="s">
        <v>106</v>
      </c>
      <c r="C37" s="384"/>
      <c r="D37" s="384"/>
      <c r="E37" s="384"/>
      <c r="F37" s="384"/>
      <c r="G37" s="456"/>
      <c r="H37" s="383">
        <f>IF(ISBLANK(H26),"",H26)</f>
        <v>52</v>
      </c>
      <c r="I37" s="384"/>
      <c r="J37" s="384"/>
      <c r="K37" s="384"/>
      <c r="L37" s="384"/>
      <c r="M37" s="385"/>
      <c r="N37" s="464">
        <v>6000</v>
      </c>
      <c r="O37" s="465"/>
      <c r="P37" s="465"/>
      <c r="Q37" s="465"/>
      <c r="R37" s="465"/>
      <c r="S37" s="466"/>
      <c r="T37" s="467" t="s">
        <v>209</v>
      </c>
      <c r="U37" s="468"/>
      <c r="V37" s="468"/>
      <c r="W37" s="468"/>
      <c r="X37" s="468"/>
      <c r="Y37" s="469"/>
      <c r="Z37" s="470">
        <f>IF(AND(ISNUMBER(N37),H37&lt;&gt;""),H37*N37,"")</f>
        <v>312000</v>
      </c>
      <c r="AA37" s="471"/>
      <c r="AB37" s="471"/>
      <c r="AC37" s="471"/>
      <c r="AD37" s="472" t="str">
        <f>IF(Z37="","","／例")</f>
        <v>／例</v>
      </c>
      <c r="AE37" s="473"/>
      <c r="AF37" s="483" t="str">
        <f>IF(OR(Z37="",Z38="",Z39="",Z40=""),"","請求書の額は請求額に実施例数を乗じた額（税別）となります。")</f>
        <v>請求書の額は請求額に実施例数を乗じた額（税別）となります。</v>
      </c>
      <c r="AG37" s="484"/>
      <c r="AH37" s="484"/>
      <c r="AI37" s="484"/>
      <c r="AJ37" s="484"/>
      <c r="AK37" s="485"/>
    </row>
    <row r="38" spans="2:37" ht="33.75" customHeight="1" x14ac:dyDescent="0.45">
      <c r="B38" s="340"/>
      <c r="C38" s="310"/>
      <c r="D38" s="310"/>
      <c r="E38" s="310"/>
      <c r="F38" s="310"/>
      <c r="G38" s="457"/>
      <c r="H38" s="459"/>
      <c r="I38" s="315"/>
      <c r="J38" s="315"/>
      <c r="K38" s="315"/>
      <c r="L38" s="315"/>
      <c r="M38" s="460"/>
      <c r="N38" s="391"/>
      <c r="O38" s="341"/>
      <c r="P38" s="341"/>
      <c r="Q38" s="341"/>
      <c r="R38" s="341"/>
      <c r="S38" s="342"/>
      <c r="T38" s="490" t="s">
        <v>205</v>
      </c>
      <c r="U38" s="491"/>
      <c r="V38" s="491"/>
      <c r="W38" s="491"/>
      <c r="X38" s="491"/>
      <c r="Y38" s="492"/>
      <c r="Z38" s="493">
        <f>IF(AND(ISNUMBER(N37),H37&lt;&gt;""),Z37*0.35,"")</f>
        <v>109200</v>
      </c>
      <c r="AA38" s="494"/>
      <c r="AB38" s="494"/>
      <c r="AC38" s="494"/>
      <c r="AD38" s="495" t="str">
        <f>IF(Z38="","","／例")</f>
        <v>／例</v>
      </c>
      <c r="AE38" s="496"/>
      <c r="AF38" s="486"/>
      <c r="AG38" s="487"/>
      <c r="AH38" s="487"/>
      <c r="AI38" s="487"/>
      <c r="AJ38" s="487"/>
      <c r="AK38" s="488"/>
    </row>
    <row r="39" spans="2:37" ht="33.75" customHeight="1" x14ac:dyDescent="0.45">
      <c r="B39" s="340"/>
      <c r="C39" s="310"/>
      <c r="D39" s="310"/>
      <c r="E39" s="310"/>
      <c r="F39" s="310"/>
      <c r="G39" s="457"/>
      <c r="H39" s="459"/>
      <c r="I39" s="461"/>
      <c r="J39" s="461"/>
      <c r="K39" s="461"/>
      <c r="L39" s="461"/>
      <c r="M39" s="460"/>
      <c r="N39" s="391"/>
      <c r="O39" s="310"/>
      <c r="P39" s="310"/>
      <c r="Q39" s="310"/>
      <c r="R39" s="310"/>
      <c r="S39" s="342"/>
      <c r="T39" s="497" t="s">
        <v>206</v>
      </c>
      <c r="U39" s="498"/>
      <c r="V39" s="498"/>
      <c r="W39" s="498"/>
      <c r="X39" s="498"/>
      <c r="Y39" s="499"/>
      <c r="Z39" s="500">
        <f>IF(AND(ISNUMBER(N37),H37&lt;&gt;""),(Z37+Z38)*0.3,"")</f>
        <v>126360</v>
      </c>
      <c r="AA39" s="501"/>
      <c r="AB39" s="501"/>
      <c r="AC39" s="501"/>
      <c r="AD39" s="502" t="str">
        <f>IF(Z39="","","／例")</f>
        <v>／例</v>
      </c>
      <c r="AE39" s="503"/>
      <c r="AF39" s="486"/>
      <c r="AG39" s="487"/>
      <c r="AH39" s="487"/>
      <c r="AI39" s="487"/>
      <c r="AJ39" s="487"/>
      <c r="AK39" s="488"/>
    </row>
    <row r="40" spans="2:37" ht="33.75" customHeight="1" x14ac:dyDescent="0.45">
      <c r="B40" s="300"/>
      <c r="C40" s="301"/>
      <c r="D40" s="301"/>
      <c r="E40" s="301"/>
      <c r="F40" s="301"/>
      <c r="G40" s="458"/>
      <c r="H40" s="462"/>
      <c r="I40" s="376"/>
      <c r="J40" s="376"/>
      <c r="K40" s="376"/>
      <c r="L40" s="376"/>
      <c r="M40" s="463"/>
      <c r="N40" s="371"/>
      <c r="O40" s="301"/>
      <c r="P40" s="301"/>
      <c r="Q40" s="301"/>
      <c r="R40" s="301"/>
      <c r="S40" s="302"/>
      <c r="T40" s="504" t="s">
        <v>107</v>
      </c>
      <c r="U40" s="281"/>
      <c r="V40" s="281"/>
      <c r="W40" s="281"/>
      <c r="X40" s="281"/>
      <c r="Y40" s="505"/>
      <c r="Z40" s="446">
        <f>IF(AND(ISNUMBER(N37),H37&lt;&gt;""),Z37+Z38+Z39,"")</f>
        <v>547560</v>
      </c>
      <c r="AA40" s="506"/>
      <c r="AB40" s="506"/>
      <c r="AC40" s="506"/>
      <c r="AD40" s="507" t="str">
        <f>IF(Z40="","","／例")</f>
        <v>／例</v>
      </c>
      <c r="AE40" s="508"/>
      <c r="AF40" s="489"/>
      <c r="AG40" s="291"/>
      <c r="AH40" s="291"/>
      <c r="AI40" s="291"/>
      <c r="AJ40" s="291"/>
      <c r="AK40" s="295"/>
    </row>
    <row r="41" spans="2:37" ht="33.75" customHeight="1" x14ac:dyDescent="0.45">
      <c r="B41" s="521" t="s">
        <v>108</v>
      </c>
      <c r="C41" s="309"/>
      <c r="D41" s="309"/>
      <c r="E41" s="309"/>
      <c r="F41" s="309"/>
      <c r="G41" s="522"/>
      <c r="H41" s="526"/>
      <c r="I41" s="527"/>
      <c r="J41" s="527"/>
      <c r="K41" s="527"/>
      <c r="L41" s="527"/>
      <c r="M41" s="528"/>
      <c r="N41" s="535">
        <f>IF(ISBLANK(T26),"\50,000を上限に
1例当たり\10,000",IF(T26&gt;5,50000,10000*T26))</f>
        <v>40000</v>
      </c>
      <c r="O41" s="536"/>
      <c r="P41" s="536"/>
      <c r="Q41" s="536"/>
      <c r="R41" s="536"/>
      <c r="S41" s="537"/>
      <c r="T41" s="543" t="s">
        <v>109</v>
      </c>
      <c r="U41" s="544"/>
      <c r="V41" s="544"/>
      <c r="W41" s="544"/>
      <c r="X41" s="544"/>
      <c r="Y41" s="545"/>
      <c r="Z41" s="546">
        <f>IF(ISNUMBER(N41),N41*0.35,"")</f>
        <v>14000</v>
      </c>
      <c r="AA41" s="547"/>
      <c r="AB41" s="547"/>
      <c r="AC41" s="547"/>
      <c r="AD41" s="547"/>
      <c r="AE41" s="548"/>
      <c r="AF41" s="549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550"/>
      <c r="AH41" s="550"/>
      <c r="AI41" s="550"/>
      <c r="AJ41" s="550"/>
      <c r="AK41" s="551"/>
    </row>
    <row r="42" spans="2:37" ht="33.75" customHeight="1" x14ac:dyDescent="0.45">
      <c r="B42" s="340"/>
      <c r="C42" s="310"/>
      <c r="D42" s="310"/>
      <c r="E42" s="310"/>
      <c r="F42" s="310"/>
      <c r="G42" s="457"/>
      <c r="H42" s="529"/>
      <c r="I42" s="530"/>
      <c r="J42" s="530"/>
      <c r="K42" s="530"/>
      <c r="L42" s="530"/>
      <c r="M42" s="531"/>
      <c r="N42" s="538"/>
      <c r="O42" s="539"/>
      <c r="P42" s="539"/>
      <c r="Q42" s="539"/>
      <c r="R42" s="539"/>
      <c r="S42" s="540"/>
      <c r="T42" s="556" t="s">
        <v>110</v>
      </c>
      <c r="U42" s="557"/>
      <c r="V42" s="557"/>
      <c r="W42" s="557"/>
      <c r="X42" s="557"/>
      <c r="Y42" s="558"/>
      <c r="Z42" s="559">
        <f>IF(ISNUMBER(N41),(N41+Z41)*0.3,"")</f>
        <v>16200</v>
      </c>
      <c r="AA42" s="560"/>
      <c r="AB42" s="560"/>
      <c r="AC42" s="560"/>
      <c r="AD42" s="560"/>
      <c r="AE42" s="561"/>
      <c r="AF42" s="552"/>
      <c r="AG42" s="553"/>
      <c r="AH42" s="553"/>
      <c r="AI42" s="553"/>
      <c r="AJ42" s="553"/>
      <c r="AK42" s="554"/>
    </row>
    <row r="43" spans="2:37" ht="33.75" customHeight="1" thickBot="1" x14ac:dyDescent="0.5">
      <c r="B43" s="523"/>
      <c r="C43" s="524"/>
      <c r="D43" s="524"/>
      <c r="E43" s="524"/>
      <c r="F43" s="524"/>
      <c r="G43" s="525"/>
      <c r="H43" s="532"/>
      <c r="I43" s="533"/>
      <c r="J43" s="533"/>
      <c r="K43" s="533"/>
      <c r="L43" s="533"/>
      <c r="M43" s="534"/>
      <c r="N43" s="541"/>
      <c r="O43" s="524"/>
      <c r="P43" s="524"/>
      <c r="Q43" s="524"/>
      <c r="R43" s="524"/>
      <c r="S43" s="542"/>
      <c r="T43" s="480" t="s">
        <v>210</v>
      </c>
      <c r="U43" s="562"/>
      <c r="V43" s="562"/>
      <c r="W43" s="562"/>
      <c r="X43" s="562"/>
      <c r="Y43" s="563"/>
      <c r="Z43" s="480">
        <f>IF(ISNUMBER(N41),N41+N41*0.35+(N41+N41*0.35)*0.3,"")</f>
        <v>70200</v>
      </c>
      <c r="AA43" s="481"/>
      <c r="AB43" s="481"/>
      <c r="AC43" s="481"/>
      <c r="AD43" s="481"/>
      <c r="AE43" s="482"/>
      <c r="AF43" s="541"/>
      <c r="AG43" s="524"/>
      <c r="AH43" s="524"/>
      <c r="AI43" s="524"/>
      <c r="AJ43" s="524"/>
      <c r="AK43" s="555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509" t="s">
        <v>114</v>
      </c>
      <c r="D49" s="509"/>
      <c r="E49" s="510"/>
      <c r="F49" s="510"/>
      <c r="G49" s="510"/>
      <c r="H49" s="62" t="s">
        <v>14</v>
      </c>
      <c r="I49" s="510"/>
      <c r="J49" s="510"/>
      <c r="K49" s="62" t="s">
        <v>15</v>
      </c>
      <c r="L49" s="510"/>
      <c r="M49" s="510"/>
      <c r="N49" s="62" t="s">
        <v>16</v>
      </c>
    </row>
    <row r="50" spans="3:30" ht="22.5" x14ac:dyDescent="0.45">
      <c r="J50" s="61"/>
    </row>
    <row r="51" spans="3:30" ht="22.5" x14ac:dyDescent="0.45">
      <c r="M51" s="61" t="s">
        <v>111</v>
      </c>
    </row>
    <row r="52" spans="3:30" ht="22.5" x14ac:dyDescent="0.45">
      <c r="N52" s="511" t="s">
        <v>119</v>
      </c>
      <c r="O52" s="512"/>
      <c r="P52" s="512"/>
      <c r="Q52" s="512"/>
      <c r="R52" s="512"/>
      <c r="S52" s="512"/>
      <c r="T52" s="512"/>
      <c r="U52" s="512"/>
      <c r="V52" s="512"/>
      <c r="W52" s="512"/>
      <c r="X52" s="512"/>
      <c r="Y52" s="512"/>
      <c r="Z52" s="512"/>
      <c r="AA52" s="512"/>
      <c r="AB52" s="512"/>
      <c r="AC52" s="512"/>
    </row>
    <row r="53" spans="3:30" x14ac:dyDescent="0.45">
      <c r="N53" s="513" t="s">
        <v>116</v>
      </c>
      <c r="O53" s="514"/>
      <c r="P53" s="514"/>
      <c r="Q53" s="514"/>
      <c r="R53" s="514"/>
      <c r="S53" s="514"/>
      <c r="T53" s="514"/>
      <c r="U53" s="514"/>
      <c r="V53" s="514"/>
      <c r="W53" s="514"/>
      <c r="X53" s="514"/>
      <c r="Y53" s="514"/>
      <c r="Z53" s="514"/>
      <c r="AA53" s="514"/>
      <c r="AB53" s="514"/>
      <c r="AC53" s="514"/>
    </row>
    <row r="54" spans="3:30" x14ac:dyDescent="0.45">
      <c r="N54" s="514"/>
      <c r="O54" s="514"/>
      <c r="P54" s="514"/>
      <c r="Q54" s="514"/>
      <c r="R54" s="514"/>
      <c r="S54" s="514"/>
      <c r="T54" s="514"/>
      <c r="U54" s="514"/>
      <c r="V54" s="514"/>
      <c r="W54" s="514"/>
      <c r="X54" s="514"/>
      <c r="Y54" s="514"/>
      <c r="Z54" s="514"/>
      <c r="AA54" s="514"/>
      <c r="AB54" s="514"/>
      <c r="AC54" s="514"/>
    </row>
    <row r="55" spans="3:30" ht="22.5" x14ac:dyDescent="0.45">
      <c r="N55" s="515" t="s">
        <v>115</v>
      </c>
      <c r="O55" s="516"/>
      <c r="P55" s="516"/>
      <c r="Q55" s="516"/>
      <c r="R55" s="517" t="s">
        <v>223</v>
      </c>
      <c r="S55" s="518"/>
      <c r="T55" s="518"/>
      <c r="U55" s="518"/>
      <c r="V55" s="518"/>
      <c r="W55" s="518"/>
      <c r="X55" s="518"/>
      <c r="Y55" s="518"/>
      <c r="Z55" s="518"/>
      <c r="AA55" s="518"/>
      <c r="AB55" s="518"/>
      <c r="AC55" s="518"/>
      <c r="AD55" s="61" t="s">
        <v>113</v>
      </c>
    </row>
    <row r="56" spans="3:30" ht="18.75" customHeight="1" x14ac:dyDescent="0.45">
      <c r="N56" s="516"/>
      <c r="O56" s="516"/>
      <c r="P56" s="516"/>
      <c r="Q56" s="516"/>
      <c r="R56" s="518"/>
      <c r="S56" s="518"/>
      <c r="T56" s="518"/>
      <c r="U56" s="518"/>
      <c r="V56" s="518"/>
      <c r="W56" s="518"/>
      <c r="X56" s="518"/>
      <c r="Y56" s="518"/>
      <c r="Z56" s="518"/>
      <c r="AA56" s="518"/>
      <c r="AB56" s="518"/>
      <c r="AC56" s="518"/>
    </row>
    <row r="57" spans="3:30" ht="22.5" x14ac:dyDescent="0.45">
      <c r="M57" s="61" t="s">
        <v>112</v>
      </c>
    </row>
    <row r="58" spans="3:30" ht="19.5" customHeight="1" x14ac:dyDescent="0.5">
      <c r="M58" s="61"/>
      <c r="N58" s="519"/>
      <c r="O58" s="520"/>
      <c r="P58" s="520"/>
      <c r="Q58" s="520"/>
      <c r="R58" s="520"/>
      <c r="S58" s="520"/>
      <c r="T58" s="520"/>
      <c r="U58" s="520"/>
      <c r="V58" s="520"/>
      <c r="W58" s="520"/>
      <c r="X58" s="520"/>
      <c r="Y58" s="520"/>
      <c r="Z58" s="520"/>
      <c r="AA58" s="520"/>
      <c r="AB58" s="520"/>
      <c r="AC58" s="520"/>
    </row>
    <row r="59" spans="3:30" ht="18.75" customHeight="1" x14ac:dyDescent="0.45">
      <c r="N59" s="474"/>
      <c r="O59" s="475"/>
      <c r="P59" s="475"/>
      <c r="Q59" s="475"/>
      <c r="R59" s="475"/>
      <c r="S59" s="475"/>
      <c r="T59" s="475"/>
      <c r="U59" s="475"/>
      <c r="V59" s="475"/>
      <c r="W59" s="475"/>
      <c r="X59" s="475"/>
      <c r="Y59" s="475"/>
      <c r="Z59" s="475"/>
      <c r="AA59" s="475"/>
      <c r="AB59" s="475"/>
      <c r="AC59" s="475"/>
    </row>
    <row r="60" spans="3:30" ht="18.75" customHeight="1" x14ac:dyDescent="0.45">
      <c r="N60" s="475"/>
      <c r="O60" s="475"/>
      <c r="P60" s="475"/>
      <c r="Q60" s="475"/>
      <c r="R60" s="475"/>
      <c r="S60" s="475"/>
      <c r="T60" s="475"/>
      <c r="U60" s="475"/>
      <c r="V60" s="475"/>
      <c r="W60" s="475"/>
      <c r="X60" s="475"/>
      <c r="Y60" s="475"/>
      <c r="Z60" s="475"/>
      <c r="AA60" s="475"/>
      <c r="AB60" s="475"/>
      <c r="AC60" s="475"/>
    </row>
    <row r="61" spans="3:30" ht="22.5" customHeight="1" x14ac:dyDescent="0.45">
      <c r="N61" s="476"/>
      <c r="O61" s="477"/>
      <c r="P61" s="477"/>
      <c r="Q61" s="477"/>
      <c r="R61" s="478"/>
      <c r="S61" s="479"/>
      <c r="T61" s="479"/>
      <c r="U61" s="479"/>
      <c r="V61" s="479"/>
      <c r="W61" s="479"/>
      <c r="X61" s="479"/>
      <c r="Y61" s="479"/>
      <c r="Z61" s="479"/>
      <c r="AA61" s="479"/>
      <c r="AB61" s="479"/>
      <c r="AC61" s="479"/>
      <c r="AD61" s="61" t="s">
        <v>113</v>
      </c>
    </row>
    <row r="62" spans="3:30" ht="18.75" customHeight="1" x14ac:dyDescent="0.45">
      <c r="N62" s="477"/>
      <c r="O62" s="477"/>
      <c r="P62" s="477"/>
      <c r="Q62" s="477"/>
      <c r="R62" s="479"/>
      <c r="S62" s="479"/>
      <c r="T62" s="479"/>
      <c r="U62" s="479"/>
      <c r="V62" s="479"/>
      <c r="W62" s="479"/>
      <c r="X62" s="479"/>
      <c r="Y62" s="479"/>
      <c r="Z62" s="479"/>
      <c r="AA62" s="479"/>
      <c r="AB62" s="479"/>
      <c r="AC62" s="479"/>
    </row>
  </sheetData>
  <sheetProtection password="DEF2" sheet="1" objects="1" scenarios="1" selectLockedCells="1"/>
  <mergeCells count="113"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</mergeCells>
  <phoneticPr fontId="1"/>
  <conditionalFormatting sqref="N37:S37 N41:S42">
    <cfRule type="expression" dxfId="76" priority="154" stopIfTrue="1">
      <formula>ISNUMBER(N37)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1:S31 T26 H26:M29">
    <cfRule type="expression" dxfId="70" priority="147" stopIfTrue="1">
      <formula>ISBLANK(H26)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6:S29">
    <cfRule type="expression" dxfId="66" priority="145">
      <formula>ISBLANK(N26)</formula>
    </cfRule>
  </conditionalFormatting>
  <conditionalFormatting sqref="AI25:AK25">
    <cfRule type="expression" dxfId="65" priority="144" stopIfTrue="1">
      <formula>OR(AND(AI26="☑",AI29="☑"),AND(AJ29="",AI29="☑"))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30:V30">
    <cfRule type="expression" dxfId="60" priority="138">
      <formula>AND(S13="☑",T30="")</formula>
    </cfRule>
    <cfRule type="expression" dxfId="59" priority="139">
      <formula>S13="☑"</formula>
    </cfRule>
  </conditionalFormatting>
  <conditionalFormatting sqref="T29:V29">
    <cfRule type="expression" dxfId="58" priority="137">
      <formula>S13="☑"</formula>
    </cfRule>
  </conditionalFormatting>
  <conditionalFormatting sqref="N32:S32">
    <cfRule type="expression" dxfId="57" priority="136">
      <formula>N31=""</formula>
    </cfRule>
    <cfRule type="expression" dxfId="56" priority="1">
      <formula>AND(S13="□",AI26="☑",N31&lt;&gt;0)</formula>
    </cfRule>
  </conditionalFormatting>
  <conditionalFormatting sqref="T25:V25">
    <cfRule type="expression" dxfId="55" priority="133">
      <formula>AND(S13="□",T30&lt;&gt;"")</formula>
    </cfRule>
    <cfRule type="expression" dxfId="54" priority="134">
      <formula>AND(S13="☑",ISBLANK(T30))</formula>
    </cfRule>
  </conditionalFormatting>
  <conditionalFormatting sqref="T32:V32">
    <cfRule type="expression" dxfId="53" priority="132">
      <formula>AND(S13="☑",T30="")</formula>
    </cfRule>
  </conditionalFormatting>
  <conditionalFormatting sqref="Z7:AB7">
    <cfRule type="expression" dxfId="52" priority="128">
      <formula>AND(AC7="☑",AF7="☑")</formula>
    </cfRule>
    <cfRule type="expression" dxfId="51" priority="129">
      <formula>AND(#REF!="☑",#REF!="☑")</formula>
    </cfRule>
    <cfRule type="expression" dxfId="50" priority="130" stopIfTrue="1">
      <formula>AND(AC7="☑",OR(#REF!="☑",#REF!="☑"))</formula>
    </cfRule>
    <cfRule type="expression" dxfId="49" priority="131" stopIfTrue="1">
      <formula>AND(AF7="☑",OR(#REF!="☑",#REF!="☑"))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4" stopIfTrue="1">
      <formula>$S$13="□"</formula>
    </cfRule>
    <cfRule type="containsBlanks" dxfId="46" priority="124">
      <formula>LEN(TRIM(F15))=0</formula>
    </cfRule>
    <cfRule type="expression" dxfId="45" priority="2">
      <formula>AND($S$13="☑",$AI$26="☑")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>
      <formula1>"0,2,3,4,5,6,7,8,9,"</formula1>
    </dataValidation>
    <dataValidation type="whole" allowBlank="1" showInputMessage="1" showErrorMessage="1" sqref="F15:H15 E49:G49">
      <formula1>2015</formula1>
      <formula2>2099</formula2>
    </dataValidation>
    <dataValidation type="whole" allowBlank="1" showInputMessage="1" showErrorMessage="1" sqref="J15:K15 I49:J49">
      <formula1>1</formula1>
      <formula2>12</formula2>
    </dataValidation>
    <dataValidation type="whole" allowBlank="1" showInputMessage="1" showErrorMessage="1" sqref="M15:N15 L49:M49">
      <formula1>1</formula1>
      <formula2>31</formula2>
    </dataValidation>
    <dataValidation type="decimal" allowBlank="1" showInputMessage="1" showErrorMessage="1" sqref="N31:S31">
      <formula1>0</formula1>
      <formula2>1</formula2>
    </dataValidation>
    <dataValidation type="list" showErrorMessage="1" prompt="同一プロトコルで治験→製販後試験の場合は☑" sqref="AI29:AI31">
      <formula1>"□,☑"</formula1>
    </dataValidation>
    <dataValidation type="list" allowBlank="1" showInputMessage="1" showErrorMessage="1" sqref="S13:S14 AF4:AF7 AC4:AC7">
      <formula1>"□,☑"</formula1>
    </dataValidation>
    <dataValidation type="list" showErrorMessage="1" prompt="継続試験の場合は☑" sqref="AI26:AI28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L96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96" t="s">
        <v>218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564" t="s">
        <v>0</v>
      </c>
      <c r="AD1" s="564"/>
      <c r="AE1" s="565"/>
      <c r="AF1" s="565"/>
      <c r="AG1" s="565"/>
      <c r="AH1" s="565"/>
      <c r="AI1" s="565"/>
      <c r="AJ1" s="565"/>
    </row>
    <row r="2" spans="1:37" ht="11.25" customHeight="1" x14ac:dyDescent="0.45">
      <c r="U2" s="25"/>
      <c r="V2" s="26"/>
      <c r="W2" s="26"/>
      <c r="Z2" s="566" t="s">
        <v>1</v>
      </c>
      <c r="AA2" s="567"/>
      <c r="AB2" s="567"/>
      <c r="AC2" s="570" t="str">
        <f>IF(ISBLANK(ポイント算出表!AC2),"",ポイント算出表!AC2)</f>
        <v/>
      </c>
      <c r="AD2" s="571"/>
      <c r="AE2" s="571"/>
      <c r="AF2" s="571"/>
      <c r="AG2" s="571"/>
      <c r="AH2" s="571"/>
      <c r="AI2" s="571"/>
      <c r="AJ2" s="571"/>
      <c r="AK2" s="572"/>
    </row>
    <row r="3" spans="1:37" ht="11.25" customHeight="1" x14ac:dyDescent="0.45">
      <c r="U3" s="27"/>
      <c r="V3" s="27"/>
      <c r="W3" s="27"/>
      <c r="Z3" s="568"/>
      <c r="AA3" s="569"/>
      <c r="AB3" s="569"/>
      <c r="AC3" s="573"/>
      <c r="AD3" s="574"/>
      <c r="AE3" s="574"/>
      <c r="AF3" s="574"/>
      <c r="AG3" s="574"/>
      <c r="AH3" s="574"/>
      <c r="AI3" s="574"/>
      <c r="AJ3" s="574"/>
      <c r="AK3" s="575"/>
    </row>
    <row r="4" spans="1:37" ht="11.25" customHeight="1" x14ac:dyDescent="0.45">
      <c r="U4" s="27"/>
      <c r="V4" s="27"/>
      <c r="W4" s="27"/>
      <c r="Z4" s="612" t="s">
        <v>2</v>
      </c>
      <c r="AA4" s="613"/>
      <c r="AB4" s="614"/>
      <c r="AC4" s="576" t="str">
        <f>ポイント算出表!AC4</f>
        <v>☑</v>
      </c>
      <c r="AD4" s="578" t="s">
        <v>4</v>
      </c>
      <c r="AE4" s="578"/>
      <c r="AF4" s="579" t="str">
        <f>ポイント算出表!AF4</f>
        <v>□</v>
      </c>
      <c r="AG4" s="578" t="s">
        <v>5</v>
      </c>
      <c r="AH4" s="578"/>
      <c r="AI4" s="578"/>
      <c r="AJ4" s="578"/>
      <c r="AK4" s="581"/>
    </row>
    <row r="5" spans="1:37" ht="11.25" customHeight="1" x14ac:dyDescent="0.45">
      <c r="U5" s="27"/>
      <c r="V5" s="27"/>
      <c r="W5" s="27"/>
      <c r="Z5" s="615"/>
      <c r="AA5" s="616"/>
      <c r="AB5" s="617"/>
      <c r="AC5" s="577"/>
      <c r="AD5" s="578"/>
      <c r="AE5" s="578"/>
      <c r="AF5" s="580"/>
      <c r="AG5" s="578"/>
      <c r="AH5" s="578"/>
      <c r="AI5" s="578"/>
      <c r="AJ5" s="578"/>
      <c r="AK5" s="581"/>
    </row>
    <row r="6" spans="1:37" ht="11.25" customHeight="1" x14ac:dyDescent="0.45">
      <c r="U6" s="27"/>
      <c r="V6" s="27"/>
      <c r="W6" s="27"/>
      <c r="Z6" s="615"/>
      <c r="AA6" s="616"/>
      <c r="AB6" s="617"/>
      <c r="AC6" s="576" t="str">
        <f>ポイント算出表!AC6</f>
        <v>☑</v>
      </c>
      <c r="AD6" s="569" t="s">
        <v>6</v>
      </c>
      <c r="AE6" s="569"/>
      <c r="AF6" s="579" t="str">
        <f>ポイント算出表!AF6</f>
        <v>□</v>
      </c>
      <c r="AG6" s="578" t="s">
        <v>7</v>
      </c>
      <c r="AH6" s="578"/>
      <c r="AI6" s="578"/>
      <c r="AJ6" s="578"/>
      <c r="AK6" s="581"/>
    </row>
    <row r="7" spans="1:37" ht="11.25" customHeight="1" x14ac:dyDescent="0.45">
      <c r="U7" s="27"/>
      <c r="V7" s="27"/>
      <c r="W7" s="27"/>
      <c r="Z7" s="615"/>
      <c r="AA7" s="616"/>
      <c r="AB7" s="617"/>
      <c r="AC7" s="582"/>
      <c r="AD7" s="595"/>
      <c r="AE7" s="595"/>
      <c r="AF7" s="596"/>
      <c r="AG7" s="597"/>
      <c r="AH7" s="597"/>
      <c r="AI7" s="597"/>
      <c r="AJ7" s="597"/>
      <c r="AK7" s="598"/>
    </row>
    <row r="8" spans="1:37" ht="20.25" customHeight="1" thickBot="1" x14ac:dyDescent="0.5">
      <c r="Z8" s="335"/>
      <c r="AA8" s="336"/>
      <c r="AB8" s="337"/>
      <c r="AC8" s="97" t="str">
        <f>ポイント算出表!AC8</f>
        <v>□</v>
      </c>
      <c r="AD8" s="98" t="s">
        <v>222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I9" s="599" t="s">
        <v>8</v>
      </c>
      <c r="J9" s="600"/>
      <c r="K9" s="600"/>
      <c r="L9" s="600"/>
      <c r="M9" s="600"/>
      <c r="N9" s="600"/>
      <c r="O9" s="600"/>
      <c r="P9" s="600"/>
      <c r="Q9" s="600"/>
      <c r="R9" s="600"/>
      <c r="S9" s="600"/>
      <c r="T9" s="600"/>
      <c r="U9" s="600"/>
      <c r="V9" s="600"/>
      <c r="W9" s="600"/>
      <c r="X9" s="600"/>
      <c r="Y9" s="600"/>
      <c r="Z9" s="600"/>
      <c r="AA9" s="600"/>
      <c r="AB9" s="600"/>
    </row>
    <row r="10" spans="1:37" ht="15.75" customHeight="1" x14ac:dyDescent="0.45">
      <c r="I10" s="600"/>
      <c r="J10" s="600"/>
      <c r="K10" s="600"/>
      <c r="L10" s="600"/>
      <c r="M10" s="600"/>
      <c r="N10" s="600"/>
      <c r="O10" s="600"/>
      <c r="P10" s="600"/>
      <c r="Q10" s="600"/>
      <c r="R10" s="600"/>
      <c r="S10" s="600"/>
      <c r="T10" s="600"/>
      <c r="U10" s="600"/>
      <c r="V10" s="600"/>
      <c r="W10" s="600"/>
      <c r="X10" s="600"/>
      <c r="Y10" s="600"/>
      <c r="Z10" s="600"/>
      <c r="AA10" s="600"/>
      <c r="AB10" s="600"/>
    </row>
    <row r="11" spans="1:37" ht="15.75" customHeight="1" x14ac:dyDescent="0.45">
      <c r="I11" s="600"/>
      <c r="J11" s="600"/>
      <c r="K11" s="600"/>
      <c r="L11" s="600"/>
      <c r="M11" s="600"/>
      <c r="N11" s="600"/>
      <c r="O11" s="600"/>
      <c r="P11" s="600"/>
      <c r="Q11" s="600"/>
      <c r="R11" s="600"/>
      <c r="S11" s="600"/>
      <c r="T11" s="600"/>
      <c r="U11" s="600"/>
      <c r="V11" s="600"/>
      <c r="W11" s="600"/>
      <c r="X11" s="600"/>
      <c r="Y11" s="600"/>
      <c r="Z11" s="600"/>
      <c r="AA11" s="600"/>
      <c r="AB11" s="600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601" t="s">
        <v>9</v>
      </c>
      <c r="P13" s="602" t="str">
        <f>IF(S13="☑","□","☑")</f>
        <v>☑</v>
      </c>
      <c r="Q13" s="603" t="s">
        <v>10</v>
      </c>
      <c r="R13" s="603"/>
      <c r="S13" s="319" t="s">
        <v>225</v>
      </c>
      <c r="T13" s="603" t="s">
        <v>11</v>
      </c>
      <c r="U13" s="603"/>
      <c r="V13" s="601" t="s">
        <v>12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601"/>
      <c r="P14" s="602"/>
      <c r="Q14" s="603"/>
      <c r="R14" s="603"/>
      <c r="S14" s="319"/>
      <c r="T14" s="603"/>
      <c r="U14" s="603"/>
      <c r="V14" s="601"/>
      <c r="AH14" s="29" t="str">
        <f>IF(AND(S13="☑",別表1!AI26="□",ISBLANK(AH15)),"↓版数","")</f>
        <v/>
      </c>
    </row>
    <row r="15" spans="1:37" s="30" customFormat="1" ht="22.5" x14ac:dyDescent="0.45">
      <c r="D15" s="31" t="s">
        <v>13</v>
      </c>
      <c r="E15" s="31"/>
      <c r="F15" s="610"/>
      <c r="G15" s="610"/>
      <c r="H15" s="610"/>
      <c r="I15" s="32" t="s">
        <v>14</v>
      </c>
      <c r="J15" s="610"/>
      <c r="K15" s="610"/>
      <c r="L15" s="32" t="s">
        <v>15</v>
      </c>
      <c r="M15" s="610"/>
      <c r="N15" s="610"/>
      <c r="O15" s="32" t="s">
        <v>16</v>
      </c>
      <c r="P15" s="611" t="s">
        <v>118</v>
      </c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33"/>
      <c r="AI15" s="34"/>
    </row>
    <row r="16" spans="1:37" ht="15" customHeight="1" thickBot="1" x14ac:dyDescent="0.5"/>
    <row r="17" spans="2:37" ht="15" customHeight="1" x14ac:dyDescent="0.45">
      <c r="B17" s="583" t="s">
        <v>17</v>
      </c>
      <c r="C17" s="584"/>
      <c r="D17" s="584"/>
      <c r="E17" s="584"/>
      <c r="F17" s="584"/>
      <c r="G17" s="585"/>
      <c r="H17" s="589" t="str">
        <f>IF(ISBLANK(ポイント算出表!H14),"",ポイント算出表!H14)</f>
        <v/>
      </c>
      <c r="I17" s="590"/>
      <c r="J17" s="590"/>
      <c r="K17" s="590"/>
      <c r="L17" s="590"/>
      <c r="M17" s="590"/>
      <c r="N17" s="590"/>
      <c r="O17" s="591"/>
      <c r="P17" s="589" t="s">
        <v>18</v>
      </c>
      <c r="Q17" s="604"/>
      <c r="R17" s="604"/>
      <c r="S17" s="604"/>
      <c r="T17" s="604"/>
      <c r="U17" s="604"/>
      <c r="V17" s="604"/>
      <c r="W17" s="604"/>
      <c r="X17" s="607" t="str">
        <f>IF(ISBLANK(ポイント算出表!X14),"",ポイント算出表!X14)</f>
        <v/>
      </c>
      <c r="Y17" s="604"/>
      <c r="Z17" s="604"/>
      <c r="AA17" s="604"/>
      <c r="AB17" s="604"/>
      <c r="AC17" s="604"/>
      <c r="AD17" s="604"/>
      <c r="AE17" s="604"/>
      <c r="AF17" s="604"/>
      <c r="AG17" s="604"/>
      <c r="AH17" s="604"/>
      <c r="AI17" s="604"/>
      <c r="AJ17" s="604"/>
      <c r="AK17" s="608"/>
    </row>
    <row r="18" spans="2:37" ht="15" customHeight="1" x14ac:dyDescent="0.45">
      <c r="B18" s="586"/>
      <c r="C18" s="587"/>
      <c r="D18" s="587"/>
      <c r="E18" s="587"/>
      <c r="F18" s="587"/>
      <c r="G18" s="588"/>
      <c r="H18" s="592"/>
      <c r="I18" s="593"/>
      <c r="J18" s="593"/>
      <c r="K18" s="593"/>
      <c r="L18" s="593"/>
      <c r="M18" s="593"/>
      <c r="N18" s="593"/>
      <c r="O18" s="594"/>
      <c r="P18" s="605"/>
      <c r="Q18" s="606"/>
      <c r="R18" s="606"/>
      <c r="S18" s="606"/>
      <c r="T18" s="606"/>
      <c r="U18" s="606"/>
      <c r="V18" s="606"/>
      <c r="W18" s="606"/>
      <c r="X18" s="605"/>
      <c r="Y18" s="606"/>
      <c r="Z18" s="606"/>
      <c r="AA18" s="606"/>
      <c r="AB18" s="606"/>
      <c r="AC18" s="606"/>
      <c r="AD18" s="606"/>
      <c r="AE18" s="606"/>
      <c r="AF18" s="606"/>
      <c r="AG18" s="606"/>
      <c r="AH18" s="606"/>
      <c r="AI18" s="606"/>
      <c r="AJ18" s="606"/>
      <c r="AK18" s="609"/>
    </row>
    <row r="19" spans="2:37" ht="15" customHeight="1" x14ac:dyDescent="0.45">
      <c r="B19" s="624" t="s">
        <v>19</v>
      </c>
      <c r="C19" s="595"/>
      <c r="D19" s="595"/>
      <c r="E19" s="595"/>
      <c r="F19" s="595"/>
      <c r="G19" s="625"/>
      <c r="H19" s="346" t="str">
        <f>IF(ISBLANK(ポイント算出表!H16),"",ポイント算出表!H16)</f>
        <v/>
      </c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7"/>
      <c r="AJ19" s="347"/>
      <c r="AK19" s="348"/>
    </row>
    <row r="20" spans="2:37" ht="15" customHeight="1" x14ac:dyDescent="0.45">
      <c r="B20" s="626"/>
      <c r="C20" s="627"/>
      <c r="D20" s="627"/>
      <c r="E20" s="627"/>
      <c r="F20" s="627"/>
      <c r="G20" s="628"/>
      <c r="H20" s="349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1"/>
    </row>
    <row r="21" spans="2:37" ht="15" customHeight="1" thickBot="1" x14ac:dyDescent="0.5">
      <c r="B21" s="629"/>
      <c r="C21" s="630"/>
      <c r="D21" s="630"/>
      <c r="E21" s="630"/>
      <c r="F21" s="630"/>
      <c r="G21" s="631"/>
      <c r="H21" s="352"/>
      <c r="I21" s="353"/>
      <c r="J21" s="353"/>
      <c r="K21" s="353"/>
      <c r="L21" s="353"/>
      <c r="M21" s="353"/>
      <c r="N21" s="353"/>
      <c r="O21" s="353"/>
      <c r="P21" s="353"/>
      <c r="Q21" s="353"/>
      <c r="R21" s="353"/>
      <c r="S21" s="353"/>
      <c r="T21" s="353"/>
      <c r="U21" s="353"/>
      <c r="V21" s="353"/>
      <c r="W21" s="353"/>
      <c r="X21" s="353"/>
      <c r="Y21" s="353"/>
      <c r="Z21" s="353"/>
      <c r="AA21" s="353"/>
      <c r="AB21" s="353"/>
      <c r="AC21" s="353"/>
      <c r="AD21" s="353"/>
      <c r="AE21" s="353"/>
      <c r="AF21" s="353"/>
      <c r="AG21" s="353"/>
      <c r="AH21" s="353"/>
      <c r="AI21" s="353"/>
      <c r="AJ21" s="353"/>
      <c r="AK21" s="354"/>
    </row>
    <row r="22" spans="2:37" ht="15" customHeight="1" x14ac:dyDescent="0.45"/>
    <row r="23" spans="2:37" ht="15" customHeight="1" thickBot="1" x14ac:dyDescent="0.5">
      <c r="B23" s="35" t="s">
        <v>20</v>
      </c>
      <c r="C23" s="36"/>
      <c r="D23" s="36"/>
      <c r="E23" s="36"/>
      <c r="F23" s="36"/>
    </row>
    <row r="24" spans="2:37" ht="60" customHeight="1" thickBot="1" x14ac:dyDescent="0.5">
      <c r="B24" s="632" t="s">
        <v>21</v>
      </c>
      <c r="C24" s="633"/>
      <c r="D24" s="633"/>
      <c r="E24" s="633"/>
      <c r="F24" s="633"/>
      <c r="G24" s="633"/>
      <c r="H24" s="634" t="s">
        <v>22</v>
      </c>
      <c r="I24" s="633"/>
      <c r="J24" s="633"/>
      <c r="K24" s="633"/>
      <c r="L24" s="633"/>
      <c r="M24" s="635"/>
      <c r="N24" s="636" t="s">
        <v>23</v>
      </c>
      <c r="O24" s="633"/>
      <c r="P24" s="633"/>
      <c r="Q24" s="633"/>
      <c r="R24" s="633"/>
      <c r="S24" s="636" t="s">
        <v>24</v>
      </c>
      <c r="T24" s="633"/>
      <c r="U24" s="633"/>
      <c r="V24" s="633"/>
      <c r="W24" s="633"/>
      <c r="X24" s="637" t="s">
        <v>25</v>
      </c>
      <c r="Y24" s="638"/>
      <c r="Z24" s="638"/>
      <c r="AA24" s="638"/>
      <c r="AB24" s="638"/>
      <c r="AC24" s="637" t="s">
        <v>26</v>
      </c>
      <c r="AD24" s="638"/>
      <c r="AE24" s="638"/>
      <c r="AF24" s="638"/>
      <c r="AG24" s="638"/>
      <c r="AH24" s="639"/>
      <c r="AI24" s="640"/>
      <c r="AJ24" s="640"/>
      <c r="AK24" s="641"/>
    </row>
    <row r="25" spans="2:37" ht="19.5" thickTop="1" x14ac:dyDescent="0.45">
      <c r="B25" s="673" t="s">
        <v>27</v>
      </c>
      <c r="C25" s="674"/>
      <c r="D25" s="674"/>
      <c r="E25" s="674"/>
      <c r="F25" s="674"/>
      <c r="G25" s="675"/>
      <c r="H25" s="679">
        <v>10000</v>
      </c>
      <c r="I25" s="680"/>
      <c r="J25" s="680"/>
      <c r="K25" s="680"/>
      <c r="L25" s="680"/>
      <c r="M25" s="681"/>
      <c r="N25" s="682" t="s">
        <v>28</v>
      </c>
      <c r="O25" s="680"/>
      <c r="P25" s="680"/>
      <c r="Q25" s="680"/>
      <c r="R25" s="681"/>
      <c r="S25" s="683" t="s">
        <v>29</v>
      </c>
      <c r="T25" s="684"/>
      <c r="U25" s="684"/>
      <c r="V25" s="684"/>
      <c r="W25" s="685"/>
      <c r="X25" s="683" t="s">
        <v>29</v>
      </c>
      <c r="Y25" s="684"/>
      <c r="Z25" s="684"/>
      <c r="AA25" s="684"/>
      <c r="AB25" s="685"/>
      <c r="AC25" s="682" t="s">
        <v>28</v>
      </c>
      <c r="AD25" s="680"/>
      <c r="AE25" s="680"/>
      <c r="AF25" s="680"/>
      <c r="AG25" s="681"/>
      <c r="AH25" s="618"/>
      <c r="AI25" s="619"/>
      <c r="AJ25" s="619"/>
      <c r="AK25" s="620"/>
    </row>
    <row r="26" spans="2:37" x14ac:dyDescent="0.45">
      <c r="B26" s="676"/>
      <c r="C26" s="677"/>
      <c r="D26" s="677"/>
      <c r="E26" s="677"/>
      <c r="F26" s="677"/>
      <c r="G26" s="678"/>
      <c r="H26" s="664"/>
      <c r="I26" s="587"/>
      <c r="J26" s="587"/>
      <c r="K26" s="587"/>
      <c r="L26" s="587"/>
      <c r="M26" s="588"/>
      <c r="N26" s="666"/>
      <c r="O26" s="587"/>
      <c r="P26" s="587"/>
      <c r="Q26" s="587"/>
      <c r="R26" s="588"/>
      <c r="S26" s="621" t="s">
        <v>29</v>
      </c>
      <c r="T26" s="622"/>
      <c r="U26" s="622"/>
      <c r="V26" s="622"/>
      <c r="W26" s="623"/>
      <c r="X26" s="621" t="s">
        <v>29</v>
      </c>
      <c r="Y26" s="622"/>
      <c r="Z26" s="622"/>
      <c r="AA26" s="622"/>
      <c r="AB26" s="623"/>
      <c r="AC26" s="666"/>
      <c r="AD26" s="587"/>
      <c r="AE26" s="587"/>
      <c r="AF26" s="587"/>
      <c r="AG26" s="588"/>
      <c r="AH26" s="642"/>
      <c r="AI26" s="643"/>
      <c r="AJ26" s="643"/>
      <c r="AK26" s="644"/>
    </row>
    <row r="27" spans="2:37" ht="18.75" customHeight="1" x14ac:dyDescent="0.45">
      <c r="B27" s="624" t="s">
        <v>30</v>
      </c>
      <c r="C27" s="595"/>
      <c r="D27" s="595"/>
      <c r="E27" s="595"/>
      <c r="F27" s="595"/>
      <c r="G27" s="659"/>
      <c r="H27" s="661">
        <v>10000</v>
      </c>
      <c r="I27" s="662"/>
      <c r="J27" s="662"/>
      <c r="K27" s="662"/>
      <c r="L27" s="662"/>
      <c r="M27" s="663"/>
      <c r="N27" s="665" t="s">
        <v>31</v>
      </c>
      <c r="O27" s="662"/>
      <c r="P27" s="662"/>
      <c r="Q27" s="662"/>
      <c r="R27" s="663"/>
      <c r="S27" s="667" t="s">
        <v>29</v>
      </c>
      <c r="T27" s="668"/>
      <c r="U27" s="668"/>
      <c r="V27" s="668"/>
      <c r="W27" s="669"/>
      <c r="X27" s="667" t="s">
        <v>29</v>
      </c>
      <c r="Y27" s="668"/>
      <c r="Z27" s="668"/>
      <c r="AA27" s="668"/>
      <c r="AB27" s="669"/>
      <c r="AC27" s="665" t="s">
        <v>31</v>
      </c>
      <c r="AD27" s="662"/>
      <c r="AE27" s="662"/>
      <c r="AF27" s="662"/>
      <c r="AG27" s="663"/>
      <c r="AH27" s="670"/>
      <c r="AI27" s="671"/>
      <c r="AJ27" s="671"/>
      <c r="AK27" s="672"/>
    </row>
    <row r="28" spans="2:37" x14ac:dyDescent="0.45">
      <c r="B28" s="586"/>
      <c r="C28" s="587"/>
      <c r="D28" s="587"/>
      <c r="E28" s="587"/>
      <c r="F28" s="587"/>
      <c r="G28" s="660"/>
      <c r="H28" s="664"/>
      <c r="I28" s="587"/>
      <c r="J28" s="587"/>
      <c r="K28" s="587"/>
      <c r="L28" s="587"/>
      <c r="M28" s="588"/>
      <c r="N28" s="666"/>
      <c r="O28" s="587"/>
      <c r="P28" s="587"/>
      <c r="Q28" s="587"/>
      <c r="R28" s="588"/>
      <c r="S28" s="621" t="s">
        <v>29</v>
      </c>
      <c r="T28" s="622"/>
      <c r="U28" s="622"/>
      <c r="V28" s="622"/>
      <c r="W28" s="623"/>
      <c r="X28" s="621" t="s">
        <v>29</v>
      </c>
      <c r="Y28" s="622"/>
      <c r="Z28" s="622"/>
      <c r="AA28" s="622"/>
      <c r="AB28" s="623"/>
      <c r="AC28" s="666"/>
      <c r="AD28" s="587"/>
      <c r="AE28" s="587"/>
      <c r="AF28" s="587"/>
      <c r="AG28" s="588"/>
      <c r="AH28" s="642"/>
      <c r="AI28" s="643"/>
      <c r="AJ28" s="643"/>
      <c r="AK28" s="644"/>
    </row>
    <row r="29" spans="2:37" x14ac:dyDescent="0.45">
      <c r="B29" s="645" t="s">
        <v>32</v>
      </c>
      <c r="C29" s="646"/>
      <c r="D29" s="646"/>
      <c r="E29" s="646"/>
      <c r="F29" s="646"/>
      <c r="G29" s="646"/>
      <c r="H29" s="649" t="s">
        <v>33</v>
      </c>
      <c r="I29" s="650"/>
      <c r="J29" s="650"/>
      <c r="K29" s="650"/>
      <c r="L29" s="650"/>
      <c r="M29" s="650"/>
      <c r="N29" s="650">
        <v>0</v>
      </c>
      <c r="O29" s="650"/>
      <c r="P29" s="650"/>
      <c r="Q29" s="650"/>
      <c r="R29" s="650"/>
      <c r="S29" s="650">
        <f t="shared" ref="S29:S30" si="0">N29*0.35</f>
        <v>0</v>
      </c>
      <c r="T29" s="650"/>
      <c r="U29" s="650"/>
      <c r="V29" s="650"/>
      <c r="W29" s="650"/>
      <c r="X29" s="653">
        <f t="shared" ref="X29:X30" si="1">(N29+S29)*0.3</f>
        <v>0</v>
      </c>
      <c r="Y29" s="653"/>
      <c r="Z29" s="653"/>
      <c r="AA29" s="653"/>
      <c r="AB29" s="653"/>
      <c r="AC29" s="653">
        <f t="shared" ref="AC29:AC30" si="2">N29+S29+X29</f>
        <v>0</v>
      </c>
      <c r="AD29" s="653"/>
      <c r="AE29" s="653"/>
      <c r="AF29" s="653"/>
      <c r="AG29" s="653"/>
      <c r="AH29" s="655"/>
      <c r="AI29" s="655"/>
      <c r="AJ29" s="655"/>
      <c r="AK29" s="656"/>
    </row>
    <row r="30" spans="2:37" ht="18.75" customHeight="1" x14ac:dyDescent="0.45">
      <c r="B30" s="647"/>
      <c r="C30" s="648"/>
      <c r="D30" s="648"/>
      <c r="E30" s="648"/>
      <c r="F30" s="648"/>
      <c r="G30" s="648"/>
      <c r="H30" s="651"/>
      <c r="I30" s="652"/>
      <c r="J30" s="652"/>
      <c r="K30" s="652"/>
      <c r="L30" s="652"/>
      <c r="M30" s="652"/>
      <c r="N30" s="652"/>
      <c r="O30" s="652"/>
      <c r="P30" s="652"/>
      <c r="Q30" s="652"/>
      <c r="R30" s="652"/>
      <c r="S30" s="652">
        <f t="shared" si="0"/>
        <v>0</v>
      </c>
      <c r="T30" s="652"/>
      <c r="U30" s="652"/>
      <c r="V30" s="652"/>
      <c r="W30" s="652"/>
      <c r="X30" s="654">
        <f t="shared" si="1"/>
        <v>0</v>
      </c>
      <c r="Y30" s="654"/>
      <c r="Z30" s="654"/>
      <c r="AA30" s="654"/>
      <c r="AB30" s="654"/>
      <c r="AC30" s="654">
        <f t="shared" si="2"/>
        <v>0</v>
      </c>
      <c r="AD30" s="654"/>
      <c r="AE30" s="654"/>
      <c r="AF30" s="654"/>
      <c r="AG30" s="654"/>
      <c r="AH30" s="657"/>
      <c r="AI30" s="657"/>
      <c r="AJ30" s="657"/>
      <c r="AK30" s="658"/>
    </row>
    <row r="31" spans="2:37" x14ac:dyDescent="0.45">
      <c r="B31" s="705"/>
      <c r="C31" s="706"/>
      <c r="D31" s="706"/>
      <c r="E31" s="706"/>
      <c r="F31" s="706"/>
      <c r="G31" s="706"/>
      <c r="H31" s="709"/>
      <c r="I31" s="710"/>
      <c r="J31" s="710"/>
      <c r="K31" s="710"/>
      <c r="L31" s="710"/>
      <c r="M31" s="710"/>
      <c r="N31" s="713"/>
      <c r="O31" s="713"/>
      <c r="P31" s="713"/>
      <c r="Q31" s="713"/>
      <c r="R31" s="713"/>
      <c r="S31" s="713"/>
      <c r="T31" s="713"/>
      <c r="U31" s="713"/>
      <c r="V31" s="713"/>
      <c r="W31" s="713"/>
      <c r="X31" s="686"/>
      <c r="Y31" s="686"/>
      <c r="Z31" s="686"/>
      <c r="AA31" s="686"/>
      <c r="AB31" s="686"/>
      <c r="AC31" s="686"/>
      <c r="AD31" s="686"/>
      <c r="AE31" s="686"/>
      <c r="AF31" s="686"/>
      <c r="AG31" s="686"/>
      <c r="AH31" s="686"/>
      <c r="AI31" s="686"/>
      <c r="AJ31" s="686"/>
      <c r="AK31" s="687"/>
    </row>
    <row r="32" spans="2:37" ht="18.75" customHeight="1" thickBot="1" x14ac:dyDescent="0.5">
      <c r="B32" s="707"/>
      <c r="C32" s="708"/>
      <c r="D32" s="708"/>
      <c r="E32" s="708"/>
      <c r="F32" s="708"/>
      <c r="G32" s="708"/>
      <c r="H32" s="711"/>
      <c r="I32" s="712"/>
      <c r="J32" s="712"/>
      <c r="K32" s="712"/>
      <c r="L32" s="712"/>
      <c r="M32" s="712"/>
      <c r="N32" s="714"/>
      <c r="O32" s="714"/>
      <c r="P32" s="714"/>
      <c r="Q32" s="714"/>
      <c r="R32" s="714"/>
      <c r="S32" s="714"/>
      <c r="T32" s="714"/>
      <c r="U32" s="714"/>
      <c r="V32" s="714"/>
      <c r="W32" s="714"/>
      <c r="X32" s="688"/>
      <c r="Y32" s="688"/>
      <c r="Z32" s="688"/>
      <c r="AA32" s="688"/>
      <c r="AB32" s="688"/>
      <c r="AC32" s="688"/>
      <c r="AD32" s="688"/>
      <c r="AE32" s="688"/>
      <c r="AF32" s="688"/>
      <c r="AG32" s="688"/>
      <c r="AH32" s="688"/>
      <c r="AI32" s="688"/>
      <c r="AJ32" s="688"/>
      <c r="AK32" s="689"/>
    </row>
    <row r="33" spans="2:37" ht="15" customHeight="1" x14ac:dyDescent="0.45"/>
    <row r="34" spans="2:37" ht="15" customHeight="1" thickBot="1" x14ac:dyDescent="0.5">
      <c r="B34" s="35" t="s">
        <v>34</v>
      </c>
      <c r="C34" s="36"/>
      <c r="D34" s="36"/>
    </row>
    <row r="35" spans="2:37" ht="18.75" customHeight="1" x14ac:dyDescent="0.45">
      <c r="B35" s="690" t="s">
        <v>21</v>
      </c>
      <c r="C35" s="691"/>
      <c r="D35" s="691"/>
      <c r="E35" s="691"/>
      <c r="F35" s="691"/>
      <c r="G35" s="691"/>
      <c r="H35" s="691"/>
      <c r="I35" s="691"/>
      <c r="J35" s="691"/>
      <c r="K35" s="691"/>
      <c r="L35" s="691"/>
      <c r="M35" s="691"/>
      <c r="N35" s="691"/>
      <c r="O35" s="589"/>
      <c r="P35" s="695" t="s">
        <v>35</v>
      </c>
      <c r="Q35" s="584"/>
      <c r="R35" s="584"/>
      <c r="S35" s="584"/>
      <c r="T35" s="584"/>
      <c r="U35" s="584"/>
      <c r="V35" s="584"/>
      <c r="W35" s="584"/>
      <c r="X35" s="584"/>
      <c r="Y35" s="584"/>
      <c r="Z35" s="584"/>
      <c r="AA35" s="584"/>
      <c r="AB35" s="584"/>
      <c r="AC35" s="584"/>
      <c r="AD35" s="585"/>
      <c r="AE35" s="691" t="s">
        <v>36</v>
      </c>
      <c r="AF35" s="691"/>
      <c r="AG35" s="589"/>
      <c r="AH35" s="691" t="s">
        <v>37</v>
      </c>
      <c r="AI35" s="691"/>
      <c r="AJ35" s="691"/>
      <c r="AK35" s="696"/>
    </row>
    <row r="36" spans="2:37" ht="37.5" customHeight="1" thickBot="1" x14ac:dyDescent="0.5">
      <c r="B36" s="692"/>
      <c r="C36" s="693"/>
      <c r="D36" s="693"/>
      <c r="E36" s="693"/>
      <c r="F36" s="693"/>
      <c r="G36" s="693"/>
      <c r="H36" s="693"/>
      <c r="I36" s="693"/>
      <c r="J36" s="693"/>
      <c r="K36" s="693"/>
      <c r="L36" s="693"/>
      <c r="M36" s="693"/>
      <c r="N36" s="693"/>
      <c r="O36" s="694"/>
      <c r="P36" s="698" t="s">
        <v>38</v>
      </c>
      <c r="Q36" s="699"/>
      <c r="R36" s="699"/>
      <c r="S36" s="699"/>
      <c r="T36" s="700"/>
      <c r="U36" s="701" t="s">
        <v>39</v>
      </c>
      <c r="V36" s="702"/>
      <c r="W36" s="702"/>
      <c r="X36" s="702"/>
      <c r="Y36" s="703"/>
      <c r="Z36" s="704" t="s">
        <v>40</v>
      </c>
      <c r="AA36" s="699"/>
      <c r="AB36" s="699"/>
      <c r="AC36" s="699"/>
      <c r="AD36" s="700"/>
      <c r="AE36" s="693"/>
      <c r="AF36" s="693"/>
      <c r="AG36" s="694"/>
      <c r="AH36" s="693"/>
      <c r="AI36" s="693"/>
      <c r="AJ36" s="693"/>
      <c r="AK36" s="697"/>
    </row>
    <row r="37" spans="2:37" ht="18.75" customHeight="1" thickTop="1" x14ac:dyDescent="0.45">
      <c r="B37" s="715" t="s">
        <v>41</v>
      </c>
      <c r="C37" s="716"/>
      <c r="D37" s="716"/>
      <c r="E37" s="716"/>
      <c r="F37" s="717"/>
      <c r="G37" s="719" t="s">
        <v>42</v>
      </c>
      <c r="H37" s="720"/>
      <c r="I37" s="720"/>
      <c r="J37" s="720"/>
      <c r="K37" s="720"/>
      <c r="L37" s="720"/>
      <c r="M37" s="720"/>
      <c r="N37" s="720"/>
      <c r="O37" s="721"/>
      <c r="P37" s="722" t="s">
        <v>43</v>
      </c>
      <c r="Q37" s="723"/>
      <c r="R37" s="723"/>
      <c r="S37" s="723"/>
      <c r="T37" s="724"/>
      <c r="U37" s="725"/>
      <c r="V37" s="726"/>
      <c r="W37" s="726"/>
      <c r="X37" s="726"/>
      <c r="Y37" s="726"/>
      <c r="Z37" s="726"/>
      <c r="AA37" s="726"/>
      <c r="AB37" s="726"/>
      <c r="AC37" s="726"/>
      <c r="AD37" s="727"/>
      <c r="AE37" s="725"/>
      <c r="AF37" s="726"/>
      <c r="AG37" s="727"/>
      <c r="AH37" s="682" t="s">
        <v>35</v>
      </c>
      <c r="AI37" s="680"/>
      <c r="AJ37" s="680"/>
      <c r="AK37" s="737"/>
    </row>
    <row r="38" spans="2:37" ht="18.75" customHeight="1" x14ac:dyDescent="0.45">
      <c r="B38" s="718"/>
      <c r="C38" s="593"/>
      <c r="D38" s="593"/>
      <c r="E38" s="593"/>
      <c r="F38" s="594"/>
      <c r="G38" s="744" t="s">
        <v>44</v>
      </c>
      <c r="H38" s="745"/>
      <c r="I38" s="745"/>
      <c r="J38" s="745"/>
      <c r="K38" s="745"/>
      <c r="L38" s="745"/>
      <c r="M38" s="745"/>
      <c r="N38" s="745"/>
      <c r="O38" s="746"/>
      <c r="P38" s="747">
        <v>0</v>
      </c>
      <c r="Q38" s="748"/>
      <c r="R38" s="748"/>
      <c r="S38" s="748"/>
      <c r="T38" s="749"/>
      <c r="U38" s="728"/>
      <c r="V38" s="729"/>
      <c r="W38" s="729"/>
      <c r="X38" s="729"/>
      <c r="Y38" s="729"/>
      <c r="Z38" s="729"/>
      <c r="AA38" s="729"/>
      <c r="AB38" s="729"/>
      <c r="AC38" s="729"/>
      <c r="AD38" s="730"/>
      <c r="AE38" s="731"/>
      <c r="AF38" s="732"/>
      <c r="AG38" s="733"/>
      <c r="AH38" s="738"/>
      <c r="AI38" s="739"/>
      <c r="AJ38" s="739"/>
      <c r="AK38" s="740"/>
    </row>
    <row r="39" spans="2:37" ht="18.75" customHeight="1" x14ac:dyDescent="0.45">
      <c r="B39" s="750" t="s">
        <v>45</v>
      </c>
      <c r="C39" s="751"/>
      <c r="D39" s="751"/>
      <c r="E39" s="751"/>
      <c r="F39" s="751"/>
      <c r="G39" s="756" t="s">
        <v>46</v>
      </c>
      <c r="H39" s="597"/>
      <c r="I39" s="597"/>
      <c r="J39" s="597"/>
      <c r="K39" s="597"/>
      <c r="L39" s="597"/>
      <c r="M39" s="597"/>
      <c r="N39" s="597"/>
      <c r="O39" s="757"/>
      <c r="P39" s="661" t="s">
        <v>47</v>
      </c>
      <c r="Q39" s="662"/>
      <c r="R39" s="662"/>
      <c r="S39" s="662"/>
      <c r="T39" s="663"/>
      <c r="U39" s="662" t="s">
        <v>48</v>
      </c>
      <c r="V39" s="662"/>
      <c r="W39" s="662"/>
      <c r="X39" s="662"/>
      <c r="Y39" s="662"/>
      <c r="Z39" s="776" t="s">
        <v>49</v>
      </c>
      <c r="AA39" s="777"/>
      <c r="AB39" s="777"/>
      <c r="AC39" s="777"/>
      <c r="AD39" s="778"/>
      <c r="AE39" s="731"/>
      <c r="AF39" s="732"/>
      <c r="AG39" s="733"/>
      <c r="AH39" s="738"/>
      <c r="AI39" s="739"/>
      <c r="AJ39" s="739"/>
      <c r="AK39" s="740"/>
    </row>
    <row r="40" spans="2:37" ht="18.75" customHeight="1" x14ac:dyDescent="0.45">
      <c r="B40" s="752"/>
      <c r="C40" s="753"/>
      <c r="D40" s="753"/>
      <c r="E40" s="753"/>
      <c r="F40" s="753"/>
      <c r="G40" s="779" t="s">
        <v>50</v>
      </c>
      <c r="H40" s="780"/>
      <c r="I40" s="780"/>
      <c r="J40" s="780"/>
      <c r="K40" s="780"/>
      <c r="L40" s="780"/>
      <c r="M40" s="780"/>
      <c r="N40" s="780"/>
      <c r="O40" s="781"/>
      <c r="P40" s="774"/>
      <c r="Q40" s="739"/>
      <c r="R40" s="739"/>
      <c r="S40" s="739"/>
      <c r="T40" s="775"/>
      <c r="U40" s="739"/>
      <c r="V40" s="739"/>
      <c r="W40" s="739"/>
      <c r="X40" s="739"/>
      <c r="Y40" s="739"/>
      <c r="Z40" s="776"/>
      <c r="AA40" s="777"/>
      <c r="AB40" s="777"/>
      <c r="AC40" s="777"/>
      <c r="AD40" s="778"/>
      <c r="AE40" s="731"/>
      <c r="AF40" s="732"/>
      <c r="AG40" s="733"/>
      <c r="AH40" s="738"/>
      <c r="AI40" s="739"/>
      <c r="AJ40" s="739"/>
      <c r="AK40" s="740"/>
    </row>
    <row r="41" spans="2:37" ht="18.75" customHeight="1" x14ac:dyDescent="0.45">
      <c r="B41" s="752"/>
      <c r="C41" s="753"/>
      <c r="D41" s="753"/>
      <c r="E41" s="753"/>
      <c r="F41" s="753"/>
      <c r="G41" s="782" t="s">
        <v>51</v>
      </c>
      <c r="H41" s="783"/>
      <c r="I41" s="783"/>
      <c r="J41" s="783"/>
      <c r="K41" s="783"/>
      <c r="L41" s="783"/>
      <c r="M41" s="783"/>
      <c r="N41" s="783"/>
      <c r="O41" s="784"/>
      <c r="P41" s="774"/>
      <c r="Q41" s="739"/>
      <c r="R41" s="739"/>
      <c r="S41" s="739"/>
      <c r="T41" s="775"/>
      <c r="U41" s="739"/>
      <c r="V41" s="739"/>
      <c r="W41" s="739"/>
      <c r="X41" s="739"/>
      <c r="Y41" s="739"/>
      <c r="Z41" s="667"/>
      <c r="AA41" s="668"/>
      <c r="AB41" s="668"/>
      <c r="AC41" s="668"/>
      <c r="AD41" s="669"/>
      <c r="AE41" s="731"/>
      <c r="AF41" s="732"/>
      <c r="AG41" s="733"/>
      <c r="AH41" s="738"/>
      <c r="AI41" s="739"/>
      <c r="AJ41" s="739"/>
      <c r="AK41" s="740"/>
    </row>
    <row r="42" spans="2:37" ht="18.75" customHeight="1" x14ac:dyDescent="0.45">
      <c r="B42" s="752"/>
      <c r="C42" s="753"/>
      <c r="D42" s="753"/>
      <c r="E42" s="753"/>
      <c r="F42" s="753"/>
      <c r="G42" s="779" t="s">
        <v>52</v>
      </c>
      <c r="H42" s="780"/>
      <c r="I42" s="780"/>
      <c r="J42" s="780"/>
      <c r="K42" s="780"/>
      <c r="L42" s="780"/>
      <c r="M42" s="780"/>
      <c r="N42" s="780"/>
      <c r="O42" s="781"/>
      <c r="P42" s="774"/>
      <c r="Q42" s="739"/>
      <c r="R42" s="739"/>
      <c r="S42" s="739"/>
      <c r="T42" s="775"/>
      <c r="U42" s="739"/>
      <c r="V42" s="739"/>
      <c r="W42" s="739"/>
      <c r="X42" s="739"/>
      <c r="Y42" s="739"/>
      <c r="Z42" s="785"/>
      <c r="AA42" s="786"/>
      <c r="AB42" s="786"/>
      <c r="AC42" s="786"/>
      <c r="AD42" s="787"/>
      <c r="AE42" s="731"/>
      <c r="AF42" s="732"/>
      <c r="AG42" s="733"/>
      <c r="AH42" s="738"/>
      <c r="AI42" s="739"/>
      <c r="AJ42" s="739"/>
      <c r="AK42" s="740"/>
    </row>
    <row r="43" spans="2:37" ht="18.75" customHeight="1" x14ac:dyDescent="0.45">
      <c r="B43" s="752"/>
      <c r="C43" s="753"/>
      <c r="D43" s="753"/>
      <c r="E43" s="753"/>
      <c r="F43" s="753"/>
      <c r="G43" s="791" t="s">
        <v>53</v>
      </c>
      <c r="H43" s="792"/>
      <c r="I43" s="792"/>
      <c r="J43" s="792"/>
      <c r="K43" s="792"/>
      <c r="L43" s="792"/>
      <c r="M43" s="792"/>
      <c r="N43" s="792"/>
      <c r="O43" s="793"/>
      <c r="P43" s="774"/>
      <c r="Q43" s="739"/>
      <c r="R43" s="739"/>
      <c r="S43" s="739"/>
      <c r="T43" s="775"/>
      <c r="U43" s="739"/>
      <c r="V43" s="739"/>
      <c r="W43" s="739"/>
      <c r="X43" s="739"/>
      <c r="Y43" s="739"/>
      <c r="Z43" s="788"/>
      <c r="AA43" s="789"/>
      <c r="AB43" s="789"/>
      <c r="AC43" s="789"/>
      <c r="AD43" s="790"/>
      <c r="AE43" s="731"/>
      <c r="AF43" s="732"/>
      <c r="AG43" s="733"/>
      <c r="AH43" s="738"/>
      <c r="AI43" s="739"/>
      <c r="AJ43" s="739"/>
      <c r="AK43" s="740"/>
    </row>
    <row r="44" spans="2:37" ht="18.75" customHeight="1" x14ac:dyDescent="0.45">
      <c r="B44" s="754"/>
      <c r="C44" s="755"/>
      <c r="D44" s="755"/>
      <c r="E44" s="755"/>
      <c r="F44" s="755"/>
      <c r="G44" s="758" t="s">
        <v>54</v>
      </c>
      <c r="H44" s="759"/>
      <c r="I44" s="759"/>
      <c r="J44" s="759"/>
      <c r="K44" s="759"/>
      <c r="L44" s="759"/>
      <c r="M44" s="759"/>
      <c r="N44" s="759"/>
      <c r="O44" s="760"/>
      <c r="P44" s="761">
        <v>10000</v>
      </c>
      <c r="Q44" s="762"/>
      <c r="R44" s="762"/>
      <c r="S44" s="762"/>
      <c r="T44" s="763"/>
      <c r="U44" s="764">
        <v>10000</v>
      </c>
      <c r="V44" s="762"/>
      <c r="W44" s="762"/>
      <c r="X44" s="762"/>
      <c r="Y44" s="762"/>
      <c r="Z44" s="764">
        <v>10000</v>
      </c>
      <c r="AA44" s="762"/>
      <c r="AB44" s="762"/>
      <c r="AC44" s="762"/>
      <c r="AD44" s="763"/>
      <c r="AE44" s="731"/>
      <c r="AF44" s="732"/>
      <c r="AG44" s="733"/>
      <c r="AH44" s="738"/>
      <c r="AI44" s="739"/>
      <c r="AJ44" s="739"/>
      <c r="AK44" s="740"/>
    </row>
    <row r="45" spans="2:37" ht="26.25" customHeight="1" thickBot="1" x14ac:dyDescent="0.5">
      <c r="B45" s="629" t="s">
        <v>55</v>
      </c>
      <c r="C45" s="630"/>
      <c r="D45" s="630"/>
      <c r="E45" s="630"/>
      <c r="F45" s="630"/>
      <c r="G45" s="765"/>
      <c r="H45" s="766"/>
      <c r="I45" s="766"/>
      <c r="J45" s="766"/>
      <c r="K45" s="766"/>
      <c r="L45" s="766"/>
      <c r="M45" s="766"/>
      <c r="N45" s="766"/>
      <c r="O45" s="767"/>
      <c r="P45" s="768">
        <v>10000</v>
      </c>
      <c r="Q45" s="769"/>
      <c r="R45" s="769"/>
      <c r="S45" s="769"/>
      <c r="T45" s="770"/>
      <c r="U45" s="771"/>
      <c r="V45" s="772"/>
      <c r="W45" s="772"/>
      <c r="X45" s="772"/>
      <c r="Y45" s="772"/>
      <c r="Z45" s="772"/>
      <c r="AA45" s="772"/>
      <c r="AB45" s="772"/>
      <c r="AC45" s="772"/>
      <c r="AD45" s="773"/>
      <c r="AE45" s="734"/>
      <c r="AF45" s="735"/>
      <c r="AG45" s="736"/>
      <c r="AH45" s="741"/>
      <c r="AI45" s="742"/>
      <c r="AJ45" s="742"/>
      <c r="AK45" s="743"/>
    </row>
    <row r="46" spans="2:37" ht="15" customHeight="1" x14ac:dyDescent="0.45"/>
    <row r="47" spans="2:37" ht="15" customHeight="1" thickBot="1" x14ac:dyDescent="0.5">
      <c r="B47" s="35" t="s">
        <v>56</v>
      </c>
      <c r="C47" s="36"/>
      <c r="D47" s="36"/>
    </row>
    <row r="48" spans="2:37" ht="60" customHeight="1" thickBot="1" x14ac:dyDescent="0.5">
      <c r="B48" s="632" t="s">
        <v>21</v>
      </c>
      <c r="C48" s="633"/>
      <c r="D48" s="633"/>
      <c r="E48" s="633"/>
      <c r="F48" s="633"/>
      <c r="G48" s="633"/>
      <c r="H48" s="634" t="s">
        <v>57</v>
      </c>
      <c r="I48" s="633"/>
      <c r="J48" s="633"/>
      <c r="K48" s="633"/>
      <c r="L48" s="633"/>
      <c r="M48" s="635"/>
      <c r="N48" s="636" t="s">
        <v>58</v>
      </c>
      <c r="O48" s="633"/>
      <c r="P48" s="633"/>
      <c r="Q48" s="633"/>
      <c r="R48" s="633"/>
      <c r="S48" s="635"/>
      <c r="T48" s="636" t="s">
        <v>59</v>
      </c>
      <c r="U48" s="633"/>
      <c r="V48" s="633"/>
      <c r="W48" s="633"/>
      <c r="X48" s="633"/>
      <c r="Y48" s="635"/>
      <c r="Z48" s="636" t="s">
        <v>60</v>
      </c>
      <c r="AA48" s="633"/>
      <c r="AB48" s="633"/>
      <c r="AC48" s="633"/>
      <c r="AD48" s="633"/>
      <c r="AE48" s="633"/>
      <c r="AF48" s="633"/>
      <c r="AG48" s="633"/>
      <c r="AH48" s="633"/>
      <c r="AI48" s="633"/>
      <c r="AJ48" s="633"/>
      <c r="AK48" s="794"/>
    </row>
    <row r="49" spans="2:38" ht="37.5" customHeight="1" thickTop="1" x14ac:dyDescent="0.45">
      <c r="B49" s="568" t="s">
        <v>61</v>
      </c>
      <c r="C49" s="569"/>
      <c r="D49" s="569"/>
      <c r="E49" s="569"/>
      <c r="F49" s="569"/>
      <c r="G49" s="795"/>
      <c r="H49" s="679">
        <v>50000</v>
      </c>
      <c r="I49" s="680"/>
      <c r="J49" s="680"/>
      <c r="K49" s="680"/>
      <c r="L49" s="680"/>
      <c r="M49" s="681"/>
      <c r="N49" s="682">
        <v>40000</v>
      </c>
      <c r="O49" s="680"/>
      <c r="P49" s="680"/>
      <c r="Q49" s="680"/>
      <c r="R49" s="680"/>
      <c r="S49" s="681"/>
      <c r="T49" s="682">
        <v>30000</v>
      </c>
      <c r="U49" s="680"/>
      <c r="V49" s="680"/>
      <c r="W49" s="680"/>
      <c r="X49" s="680"/>
      <c r="Y49" s="681"/>
      <c r="Z49" s="796" t="s">
        <v>62</v>
      </c>
      <c r="AA49" s="797"/>
      <c r="AB49" s="797"/>
      <c r="AC49" s="797"/>
      <c r="AD49" s="797"/>
      <c r="AE49" s="797"/>
      <c r="AF49" s="797"/>
      <c r="AG49" s="797"/>
      <c r="AH49" s="797"/>
      <c r="AI49" s="797"/>
      <c r="AJ49" s="797"/>
      <c r="AK49" s="798"/>
    </row>
    <row r="50" spans="2:38" ht="37.5" customHeight="1" x14ac:dyDescent="0.45">
      <c r="B50" s="568" t="s">
        <v>63</v>
      </c>
      <c r="C50" s="569"/>
      <c r="D50" s="569"/>
      <c r="E50" s="569"/>
      <c r="F50" s="569"/>
      <c r="G50" s="795"/>
      <c r="H50" s="661" t="s">
        <v>64</v>
      </c>
      <c r="I50" s="799"/>
      <c r="J50" s="799"/>
      <c r="K50" s="799"/>
      <c r="L50" s="799"/>
      <c r="M50" s="799"/>
      <c r="N50" s="799"/>
      <c r="O50" s="799"/>
      <c r="P50" s="799"/>
      <c r="Q50" s="799"/>
      <c r="R50" s="799"/>
      <c r="S50" s="799"/>
      <c r="T50" s="799"/>
      <c r="U50" s="799"/>
      <c r="V50" s="799"/>
      <c r="W50" s="799"/>
      <c r="X50" s="799"/>
      <c r="Y50" s="800"/>
      <c r="Z50" s="665" t="s">
        <v>62</v>
      </c>
      <c r="AA50" s="662"/>
      <c r="AB50" s="662"/>
      <c r="AC50" s="662"/>
      <c r="AD50" s="662"/>
      <c r="AE50" s="662"/>
      <c r="AF50" s="662"/>
      <c r="AG50" s="662"/>
      <c r="AH50" s="662"/>
      <c r="AI50" s="662"/>
      <c r="AJ50" s="662"/>
      <c r="AK50" s="804"/>
    </row>
    <row r="51" spans="2:38" ht="37.5" customHeight="1" thickBot="1" x14ac:dyDescent="0.5">
      <c r="B51" s="805" t="s">
        <v>65</v>
      </c>
      <c r="C51" s="806"/>
      <c r="D51" s="806"/>
      <c r="E51" s="806"/>
      <c r="F51" s="806"/>
      <c r="G51" s="807"/>
      <c r="H51" s="801"/>
      <c r="I51" s="802"/>
      <c r="J51" s="802"/>
      <c r="K51" s="802"/>
      <c r="L51" s="802"/>
      <c r="M51" s="802"/>
      <c r="N51" s="802"/>
      <c r="O51" s="802"/>
      <c r="P51" s="802"/>
      <c r="Q51" s="802"/>
      <c r="R51" s="802"/>
      <c r="S51" s="802"/>
      <c r="T51" s="802"/>
      <c r="U51" s="802"/>
      <c r="V51" s="802"/>
      <c r="W51" s="802"/>
      <c r="X51" s="802"/>
      <c r="Y51" s="803"/>
      <c r="Z51" s="741"/>
      <c r="AA51" s="742"/>
      <c r="AB51" s="742"/>
      <c r="AC51" s="742"/>
      <c r="AD51" s="742"/>
      <c r="AE51" s="742"/>
      <c r="AF51" s="742"/>
      <c r="AG51" s="742"/>
      <c r="AH51" s="742"/>
      <c r="AI51" s="742"/>
      <c r="AJ51" s="742"/>
      <c r="AK51" s="743"/>
    </row>
    <row r="52" spans="2:38" ht="15" customHeight="1" x14ac:dyDescent="0.45"/>
    <row r="53" spans="2:38" ht="15" customHeight="1" thickBot="1" x14ac:dyDescent="0.5">
      <c r="B53" s="36" t="s">
        <v>66</v>
      </c>
      <c r="C53" s="36"/>
      <c r="D53" s="36"/>
      <c r="E53" s="36"/>
      <c r="F53" s="36"/>
    </row>
    <row r="54" spans="2:38" ht="60" customHeight="1" thickBot="1" x14ac:dyDescent="0.5">
      <c r="B54" s="632" t="s">
        <v>21</v>
      </c>
      <c r="C54" s="633"/>
      <c r="D54" s="633"/>
      <c r="E54" s="633"/>
      <c r="F54" s="633"/>
      <c r="G54" s="633"/>
      <c r="H54" s="634" t="s">
        <v>67</v>
      </c>
      <c r="I54" s="633"/>
      <c r="J54" s="633"/>
      <c r="K54" s="633"/>
      <c r="L54" s="633"/>
      <c r="M54" s="635"/>
      <c r="N54" s="808" t="s">
        <v>68</v>
      </c>
      <c r="O54" s="809"/>
      <c r="P54" s="809"/>
      <c r="Q54" s="809"/>
      <c r="R54" s="809"/>
      <c r="S54" s="809"/>
      <c r="T54" s="809"/>
      <c r="U54" s="809"/>
      <c r="V54" s="809"/>
      <c r="W54" s="809"/>
      <c r="X54" s="809"/>
      <c r="Y54" s="809"/>
      <c r="Z54" s="636" t="s">
        <v>60</v>
      </c>
      <c r="AA54" s="633"/>
      <c r="AB54" s="633"/>
      <c r="AC54" s="633"/>
      <c r="AD54" s="633"/>
      <c r="AE54" s="635"/>
      <c r="AF54" s="810" t="str">
        <f>IF(N59="☑","備考","")</f>
        <v/>
      </c>
      <c r="AG54" s="811"/>
      <c r="AH54" s="811"/>
      <c r="AI54" s="811"/>
      <c r="AJ54" s="811"/>
      <c r="AK54" s="812"/>
    </row>
    <row r="55" spans="2:38" ht="18.75" customHeight="1" thickTop="1" x14ac:dyDescent="0.45">
      <c r="B55" s="841" t="s">
        <v>69</v>
      </c>
      <c r="C55" s="842"/>
      <c r="D55" s="842"/>
      <c r="E55" s="842"/>
      <c r="F55" s="842"/>
      <c r="G55" s="843"/>
      <c r="H55" s="679">
        <f>IF(OR(N58="☑",N59="☑"),"ー",10000)</f>
        <v>10000</v>
      </c>
      <c r="I55" s="680"/>
      <c r="J55" s="680"/>
      <c r="K55" s="680"/>
      <c r="L55" s="680"/>
      <c r="M55" s="681"/>
      <c r="N55" s="37" t="str">
        <f>IF(OR(N56="☑",N57="☑",N58="☑",N59="☑"),"□","☑")</f>
        <v>☑</v>
      </c>
      <c r="O55" s="850" t="s">
        <v>70</v>
      </c>
      <c r="P55" s="850"/>
      <c r="Q55" s="850"/>
      <c r="R55" s="850"/>
      <c r="S55" s="850"/>
      <c r="T55" s="850"/>
      <c r="U55" s="850"/>
      <c r="V55" s="850"/>
      <c r="W55" s="850"/>
      <c r="X55" s="850"/>
      <c r="Y55" s="851"/>
      <c r="Z55" s="682" t="str">
        <f>IF(N58="☑","ー","（①＋②）×支払回数")</f>
        <v>（①＋②）×支払回数</v>
      </c>
      <c r="AA55" s="680"/>
      <c r="AB55" s="680"/>
      <c r="AC55" s="680"/>
      <c r="AD55" s="680"/>
      <c r="AE55" s="681"/>
      <c r="AF55" s="832" t="str">
        <f>IF(N59="☑","「臨床試験費用に関する覚書(様式別紙18)」第9条に関する別途覚書を同時に締結","")</f>
        <v/>
      </c>
      <c r="AG55" s="833"/>
      <c r="AH55" s="833"/>
      <c r="AI55" s="833"/>
      <c r="AJ55" s="833"/>
      <c r="AK55" s="834"/>
    </row>
    <row r="56" spans="2:38" ht="18.75" customHeight="1" x14ac:dyDescent="0.45">
      <c r="B56" s="844"/>
      <c r="C56" s="845"/>
      <c r="D56" s="845"/>
      <c r="E56" s="845"/>
      <c r="F56" s="845"/>
      <c r="G56" s="846"/>
      <c r="H56" s="847"/>
      <c r="I56" s="848"/>
      <c r="J56" s="848"/>
      <c r="K56" s="848"/>
      <c r="L56" s="848"/>
      <c r="M56" s="849"/>
      <c r="N56" s="38" t="s">
        <v>3</v>
      </c>
      <c r="O56" s="852"/>
      <c r="P56" s="852"/>
      <c r="Q56" s="780" t="s">
        <v>71</v>
      </c>
      <c r="R56" s="780"/>
      <c r="S56" s="780"/>
      <c r="T56" s="780"/>
      <c r="U56" s="780"/>
      <c r="V56" s="780"/>
      <c r="W56" s="780"/>
      <c r="X56" s="780"/>
      <c r="Y56" s="853"/>
      <c r="Z56" s="738"/>
      <c r="AA56" s="739"/>
      <c r="AB56" s="739"/>
      <c r="AC56" s="739"/>
      <c r="AD56" s="739"/>
      <c r="AE56" s="775"/>
      <c r="AF56" s="835"/>
      <c r="AG56" s="836"/>
      <c r="AH56" s="836"/>
      <c r="AI56" s="836"/>
      <c r="AJ56" s="836"/>
      <c r="AK56" s="837"/>
    </row>
    <row r="57" spans="2:38" ht="18.75" customHeight="1" x14ac:dyDescent="0.45">
      <c r="B57" s="626" t="s">
        <v>72</v>
      </c>
      <c r="C57" s="674"/>
      <c r="D57" s="674"/>
      <c r="E57" s="674"/>
      <c r="F57" s="674"/>
      <c r="G57" s="675"/>
      <c r="H57" s="774">
        <f>IF(OR(N58="☑",N59="☑"),"ー",5000)</f>
        <v>5000</v>
      </c>
      <c r="I57" s="739"/>
      <c r="J57" s="739"/>
      <c r="K57" s="739"/>
      <c r="L57" s="739"/>
      <c r="M57" s="775"/>
      <c r="N57" s="38" t="s">
        <v>3</v>
      </c>
      <c r="O57" s="854"/>
      <c r="P57" s="854"/>
      <c r="Q57" s="854"/>
      <c r="R57" s="854"/>
      <c r="S57" s="854"/>
      <c r="T57" s="854"/>
      <c r="U57" s="854"/>
      <c r="V57" s="854"/>
      <c r="W57" s="854"/>
      <c r="X57" s="819" t="s">
        <v>73</v>
      </c>
      <c r="Y57" s="820"/>
      <c r="Z57" s="738"/>
      <c r="AA57" s="739"/>
      <c r="AB57" s="739"/>
      <c r="AC57" s="739"/>
      <c r="AD57" s="739"/>
      <c r="AE57" s="775"/>
      <c r="AF57" s="835"/>
      <c r="AG57" s="836"/>
      <c r="AH57" s="836"/>
      <c r="AI57" s="836"/>
      <c r="AJ57" s="836"/>
      <c r="AK57" s="837"/>
    </row>
    <row r="58" spans="2:38" ht="18.75" customHeight="1" x14ac:dyDescent="0.45">
      <c r="B58" s="673"/>
      <c r="C58" s="674"/>
      <c r="D58" s="674"/>
      <c r="E58" s="674"/>
      <c r="F58" s="674"/>
      <c r="G58" s="675"/>
      <c r="H58" s="774"/>
      <c r="I58" s="739"/>
      <c r="J58" s="739"/>
      <c r="K58" s="739"/>
      <c r="L58" s="739"/>
      <c r="M58" s="775"/>
      <c r="N58" s="38" t="s">
        <v>3</v>
      </c>
      <c r="O58" s="819" t="s">
        <v>74</v>
      </c>
      <c r="P58" s="819"/>
      <c r="Q58" s="819"/>
      <c r="R58" s="819"/>
      <c r="S58" s="819"/>
      <c r="T58" s="819"/>
      <c r="U58" s="819"/>
      <c r="V58" s="819"/>
      <c r="W58" s="819"/>
      <c r="X58" s="819"/>
      <c r="Y58" s="820"/>
      <c r="Z58" s="738"/>
      <c r="AA58" s="739"/>
      <c r="AB58" s="739"/>
      <c r="AC58" s="739"/>
      <c r="AD58" s="739"/>
      <c r="AE58" s="775"/>
      <c r="AF58" s="835"/>
      <c r="AG58" s="836"/>
      <c r="AH58" s="836"/>
      <c r="AI58" s="836"/>
      <c r="AJ58" s="836"/>
      <c r="AK58" s="837"/>
    </row>
    <row r="59" spans="2:38" ht="18.75" customHeight="1" x14ac:dyDescent="0.45">
      <c r="B59" s="39"/>
      <c r="C59" s="40"/>
      <c r="D59" s="40"/>
      <c r="E59" s="40"/>
      <c r="F59" s="40"/>
      <c r="G59" s="40"/>
      <c r="H59" s="41"/>
      <c r="I59" s="42"/>
      <c r="J59" s="42"/>
      <c r="K59" s="42"/>
      <c r="L59" s="42"/>
      <c r="M59" s="43"/>
      <c r="N59" s="44" t="s">
        <v>3</v>
      </c>
      <c r="O59" s="821" t="s">
        <v>75</v>
      </c>
      <c r="P59" s="821"/>
      <c r="Q59" s="821"/>
      <c r="R59" s="821"/>
      <c r="S59" s="821"/>
      <c r="T59" s="821"/>
      <c r="U59" s="821"/>
      <c r="V59" s="821"/>
      <c r="W59" s="821"/>
      <c r="X59" s="821"/>
      <c r="Y59" s="822"/>
      <c r="Z59" s="666"/>
      <c r="AA59" s="587"/>
      <c r="AB59" s="587"/>
      <c r="AC59" s="587"/>
      <c r="AD59" s="587"/>
      <c r="AE59" s="588"/>
      <c r="AF59" s="779"/>
      <c r="AG59" s="838"/>
      <c r="AH59" s="838"/>
      <c r="AI59" s="838"/>
      <c r="AJ59" s="838"/>
      <c r="AK59" s="839"/>
    </row>
    <row r="60" spans="2:38" ht="62.25" customHeight="1" thickBot="1" x14ac:dyDescent="0.5">
      <c r="B60" s="823"/>
      <c r="C60" s="802"/>
      <c r="D60" s="802"/>
      <c r="E60" s="802"/>
      <c r="F60" s="802"/>
      <c r="G60" s="824"/>
      <c r="H60" s="825"/>
      <c r="I60" s="826"/>
      <c r="J60" s="826"/>
      <c r="K60" s="826"/>
      <c r="L60" s="826"/>
      <c r="M60" s="827"/>
      <c r="N60" s="828" t="s">
        <v>76</v>
      </c>
      <c r="O60" s="829"/>
      <c r="P60" s="829"/>
      <c r="Q60" s="829"/>
      <c r="R60" s="829"/>
      <c r="S60" s="829"/>
      <c r="T60" s="830"/>
      <c r="U60" s="830"/>
      <c r="V60" s="830"/>
      <c r="W60" s="830"/>
      <c r="X60" s="830"/>
      <c r="Y60" s="831"/>
      <c r="Z60" s="813" t="s">
        <v>77</v>
      </c>
      <c r="AA60" s="630"/>
      <c r="AB60" s="630"/>
      <c r="AC60" s="630"/>
      <c r="AD60" s="630"/>
      <c r="AE60" s="631"/>
      <c r="AF60" s="765"/>
      <c r="AG60" s="766"/>
      <c r="AH60" s="766"/>
      <c r="AI60" s="766"/>
      <c r="AJ60" s="766"/>
      <c r="AK60" s="840"/>
    </row>
    <row r="61" spans="2:38" ht="15" customHeight="1" x14ac:dyDescent="0.45"/>
    <row r="62" spans="2:38" ht="15" customHeight="1" thickBot="1" x14ac:dyDescent="0.5">
      <c r="B62" s="35" t="s">
        <v>78</v>
      </c>
    </row>
    <row r="63" spans="2:38" ht="60" customHeight="1" thickBot="1" x14ac:dyDescent="0.5">
      <c r="B63" s="632" t="s">
        <v>21</v>
      </c>
      <c r="C63" s="633"/>
      <c r="D63" s="633"/>
      <c r="E63" s="633"/>
      <c r="F63" s="633"/>
      <c r="G63" s="633"/>
      <c r="H63" s="634" t="s">
        <v>79</v>
      </c>
      <c r="I63" s="633"/>
      <c r="J63" s="633"/>
      <c r="K63" s="633"/>
      <c r="L63" s="633"/>
      <c r="M63" s="635"/>
      <c r="N63" s="814" t="s">
        <v>80</v>
      </c>
      <c r="O63" s="814"/>
      <c r="P63" s="814"/>
      <c r="Q63" s="814"/>
      <c r="R63" s="814"/>
      <c r="S63" s="814"/>
      <c r="T63" s="815" t="s">
        <v>81</v>
      </c>
      <c r="U63" s="816"/>
      <c r="V63" s="816"/>
      <c r="W63" s="816"/>
      <c r="X63" s="816"/>
      <c r="Y63" s="816"/>
      <c r="Z63" s="816"/>
      <c r="AA63" s="816"/>
      <c r="AB63" s="816"/>
      <c r="AC63" s="816"/>
      <c r="AD63" s="816"/>
      <c r="AE63" s="817"/>
      <c r="AF63" s="637" t="str">
        <f>IF(Z66="☑","支払い方法","")</f>
        <v/>
      </c>
      <c r="AG63" s="638"/>
      <c r="AH63" s="638"/>
      <c r="AI63" s="638"/>
      <c r="AJ63" s="638"/>
      <c r="AK63" s="818"/>
      <c r="AL63" s="45"/>
    </row>
    <row r="64" spans="2:38" ht="18.75" customHeight="1" thickTop="1" x14ac:dyDescent="0.45">
      <c r="B64" s="895" t="s">
        <v>82</v>
      </c>
      <c r="C64" s="896"/>
      <c r="D64" s="896"/>
      <c r="E64" s="896"/>
      <c r="F64" s="896"/>
      <c r="G64" s="896"/>
      <c r="H64" s="679" t="str">
        <f>IF(Z64="☑","ー",500)</f>
        <v>ー</v>
      </c>
      <c r="I64" s="680"/>
      <c r="J64" s="680"/>
      <c r="K64" s="680"/>
      <c r="L64" s="680"/>
      <c r="M64" s="681"/>
      <c r="N64" s="682" t="str">
        <f>IF(Z64="☑","ー",IF(AND(ISNUMBER(F68),ISBLANK(T66)=FALSE,ISNUMBER(DATEDIF(T66,AA66,"M"))),IF(T68="☑",(H64+H66)*DATEDIF(T66,AA66,"M"),(H64+H66)*(1+DATEDIF(T66,AA66,"M"))),""))</f>
        <v>ー</v>
      </c>
      <c r="O64" s="716"/>
      <c r="P64" s="716"/>
      <c r="Q64" s="716"/>
      <c r="R64" s="716"/>
      <c r="S64" s="717"/>
      <c r="T64" s="905" t="str">
        <f>IF(Z64="☑","GCP規定の
保存終了日まで","有償保存開始日")</f>
        <v>GCP規定の
保存終了日まで</v>
      </c>
      <c r="U64" s="906"/>
      <c r="V64" s="906"/>
      <c r="W64" s="906"/>
      <c r="X64" s="906"/>
      <c r="Y64" s="909" t="s">
        <v>83</v>
      </c>
      <c r="Z64" s="911" t="str">
        <f>IF(Z66="☑","","☑")</f>
        <v>☑</v>
      </c>
      <c r="AA64" s="855" t="str">
        <f>IF(Z66="☑","有償保存終了予定日","延長保存不要
または未定")</f>
        <v>延長保存不要
または未定</v>
      </c>
      <c r="AB64" s="856"/>
      <c r="AC64" s="856"/>
      <c r="AD64" s="856"/>
      <c r="AE64" s="857"/>
      <c r="AF64" s="860" t="str">
        <f>IF(Z66="☑","治験終了時に請求書発行","")</f>
        <v/>
      </c>
      <c r="AG64" s="861"/>
      <c r="AH64" s="861"/>
      <c r="AI64" s="861"/>
      <c r="AJ64" s="861"/>
      <c r="AK64" s="862"/>
      <c r="AL64" s="46"/>
    </row>
    <row r="65" spans="2:38" ht="18.75" customHeight="1" x14ac:dyDescent="0.45">
      <c r="B65" s="897"/>
      <c r="C65" s="898"/>
      <c r="D65" s="898"/>
      <c r="E65" s="898"/>
      <c r="F65" s="898"/>
      <c r="G65" s="898"/>
      <c r="H65" s="899"/>
      <c r="I65" s="900"/>
      <c r="J65" s="900"/>
      <c r="K65" s="900"/>
      <c r="L65" s="900"/>
      <c r="M65" s="901"/>
      <c r="N65" s="902"/>
      <c r="O65" s="903"/>
      <c r="P65" s="903"/>
      <c r="Q65" s="903"/>
      <c r="R65" s="903"/>
      <c r="S65" s="904"/>
      <c r="T65" s="907"/>
      <c r="U65" s="908"/>
      <c r="V65" s="908"/>
      <c r="W65" s="908"/>
      <c r="X65" s="908"/>
      <c r="Y65" s="910"/>
      <c r="Z65" s="912"/>
      <c r="AA65" s="858"/>
      <c r="AB65" s="858"/>
      <c r="AC65" s="858"/>
      <c r="AD65" s="858"/>
      <c r="AE65" s="859"/>
      <c r="AF65" s="863"/>
      <c r="AG65" s="864"/>
      <c r="AH65" s="864"/>
      <c r="AI65" s="864"/>
      <c r="AJ65" s="864"/>
      <c r="AK65" s="865"/>
    </row>
    <row r="66" spans="2:38" ht="18.75" customHeight="1" x14ac:dyDescent="0.45">
      <c r="B66" s="869" t="s">
        <v>84</v>
      </c>
      <c r="C66" s="870"/>
      <c r="D66" s="870"/>
      <c r="E66" s="870"/>
      <c r="F66" s="870"/>
      <c r="G66" s="871"/>
      <c r="H66" s="875" t="str">
        <f>IF(Z64="☑","ー",IF(ISNUMBER(F68),F68*250,"保存例数を記載
してください。
←"))</f>
        <v>ー</v>
      </c>
      <c r="I66" s="876"/>
      <c r="J66" s="876"/>
      <c r="K66" s="876"/>
      <c r="L66" s="876"/>
      <c r="M66" s="877"/>
      <c r="N66" s="902"/>
      <c r="O66" s="903"/>
      <c r="P66" s="903"/>
      <c r="Q66" s="903"/>
      <c r="R66" s="903"/>
      <c r="S66" s="904"/>
      <c r="T66" s="878"/>
      <c r="U66" s="879"/>
      <c r="V66" s="879"/>
      <c r="W66" s="879"/>
      <c r="X66" s="879"/>
      <c r="Y66" s="910"/>
      <c r="Z66" s="882" t="s">
        <v>3</v>
      </c>
      <c r="AA66" s="884"/>
      <c r="AB66" s="885"/>
      <c r="AC66" s="885"/>
      <c r="AD66" s="885"/>
      <c r="AE66" s="886"/>
      <c r="AF66" s="863"/>
      <c r="AG66" s="864"/>
      <c r="AH66" s="864"/>
      <c r="AI66" s="864"/>
      <c r="AJ66" s="864"/>
      <c r="AK66" s="865"/>
      <c r="AL66" s="45"/>
    </row>
    <row r="67" spans="2:38" ht="18.75" customHeight="1" x14ac:dyDescent="0.45">
      <c r="B67" s="872"/>
      <c r="C67" s="873"/>
      <c r="D67" s="873"/>
      <c r="E67" s="873"/>
      <c r="F67" s="873"/>
      <c r="G67" s="874"/>
      <c r="H67" s="774"/>
      <c r="I67" s="739"/>
      <c r="J67" s="739"/>
      <c r="K67" s="739"/>
      <c r="L67" s="739"/>
      <c r="M67" s="775"/>
      <c r="N67" s="902"/>
      <c r="O67" s="903"/>
      <c r="P67" s="903"/>
      <c r="Q67" s="903"/>
      <c r="R67" s="903"/>
      <c r="S67" s="904"/>
      <c r="T67" s="880"/>
      <c r="U67" s="881"/>
      <c r="V67" s="881"/>
      <c r="W67" s="881"/>
      <c r="X67" s="881"/>
      <c r="Y67" s="910"/>
      <c r="Z67" s="883"/>
      <c r="AA67" s="887"/>
      <c r="AB67" s="887"/>
      <c r="AC67" s="887"/>
      <c r="AD67" s="887"/>
      <c r="AE67" s="888"/>
      <c r="AF67" s="863"/>
      <c r="AG67" s="864"/>
      <c r="AH67" s="864"/>
      <c r="AI67" s="864"/>
      <c r="AJ67" s="864"/>
      <c r="AK67" s="865"/>
    </row>
    <row r="68" spans="2:38" ht="32.25" customHeight="1" x14ac:dyDescent="0.45">
      <c r="B68" s="889" t="s">
        <v>85</v>
      </c>
      <c r="C68" s="890"/>
      <c r="D68" s="890"/>
      <c r="E68" s="890"/>
      <c r="F68" s="891"/>
      <c r="G68" s="892"/>
      <c r="H68" s="664"/>
      <c r="I68" s="587"/>
      <c r="J68" s="587"/>
      <c r="K68" s="587"/>
      <c r="L68" s="587"/>
      <c r="M68" s="588"/>
      <c r="N68" s="592"/>
      <c r="O68" s="593"/>
      <c r="P68" s="593"/>
      <c r="Q68" s="593"/>
      <c r="R68" s="593"/>
      <c r="S68" s="594"/>
      <c r="T68" s="47" t="s">
        <v>86</v>
      </c>
      <c r="U68" s="893" t="str">
        <f>IF(Z66="☑",IF(OR(ISBLANK(T66),ISBLANK(AA66)),"↑有償保存開始･終了日を記載してください。↑","費用算出月数補正(-1)"),IF(OR(ISBLANK(T66)=FALSE,ISBLANK(AA66)=FALSE),"日付指定不可を選択しています。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8" s="893"/>
      <c r="W68" s="893"/>
      <c r="X68" s="893"/>
      <c r="Y68" s="893"/>
      <c r="Z68" s="893"/>
      <c r="AA68" s="893"/>
      <c r="AB68" s="893"/>
      <c r="AC68" s="893"/>
      <c r="AD68" s="893"/>
      <c r="AE68" s="894"/>
      <c r="AF68" s="866"/>
      <c r="AG68" s="867"/>
      <c r="AH68" s="867"/>
      <c r="AI68" s="867"/>
      <c r="AJ68" s="867"/>
      <c r="AK68" s="868"/>
    </row>
    <row r="69" spans="2:38" ht="37.5" customHeight="1" thickBot="1" x14ac:dyDescent="0.5">
      <c r="B69" s="913" t="str">
        <f>IF(AND(Z66="☑",ISNUMBER(F68)=FALSE),"保存例数とは脱落症例を含む保存対象全症例数","")</f>
        <v/>
      </c>
      <c r="C69" s="914"/>
      <c r="D69" s="914"/>
      <c r="E69" s="914"/>
      <c r="F69" s="914"/>
      <c r="G69" s="914"/>
      <c r="H69" s="915"/>
      <c r="I69" s="916"/>
      <c r="J69" s="916"/>
      <c r="K69" s="916"/>
      <c r="L69" s="916"/>
      <c r="M69" s="917"/>
      <c r="N69" s="918"/>
      <c r="O69" s="918"/>
      <c r="P69" s="918"/>
      <c r="Q69" s="918"/>
      <c r="R69" s="918"/>
      <c r="S69" s="918"/>
      <c r="T69" s="48"/>
      <c r="U69" s="49"/>
      <c r="V69" s="49"/>
      <c r="W69" s="49"/>
      <c r="X69" s="49"/>
      <c r="Y69" s="50"/>
      <c r="Z69" s="919"/>
      <c r="AA69" s="916"/>
      <c r="AB69" s="916"/>
      <c r="AC69" s="916"/>
      <c r="AD69" s="916"/>
      <c r="AE69" s="917"/>
      <c r="AF69" s="920"/>
      <c r="AG69" s="920"/>
      <c r="AH69" s="920"/>
      <c r="AI69" s="920"/>
      <c r="AJ69" s="920"/>
      <c r="AK69" s="921"/>
      <c r="AL69" s="51"/>
    </row>
    <row r="70" spans="2:38" ht="15" customHeight="1" x14ac:dyDescent="0.45"/>
    <row r="71" spans="2:38" ht="15" customHeight="1" thickBot="1" x14ac:dyDescent="0.5">
      <c r="B71" s="35" t="s">
        <v>87</v>
      </c>
      <c r="C71" s="36"/>
    </row>
    <row r="72" spans="2:38" ht="60" customHeight="1" thickBot="1" x14ac:dyDescent="0.5">
      <c r="B72" s="632" t="s">
        <v>21</v>
      </c>
      <c r="C72" s="633"/>
      <c r="D72" s="633"/>
      <c r="E72" s="633"/>
      <c r="F72" s="633"/>
      <c r="G72" s="633"/>
      <c r="H72" s="634" t="s">
        <v>88</v>
      </c>
      <c r="I72" s="633"/>
      <c r="J72" s="633"/>
      <c r="K72" s="633"/>
      <c r="L72" s="633"/>
      <c r="M72" s="635"/>
      <c r="N72" s="922"/>
      <c r="O72" s="923"/>
      <c r="P72" s="923"/>
      <c r="Q72" s="923"/>
      <c r="R72" s="923"/>
      <c r="S72" s="924"/>
      <c r="T72" s="922"/>
      <c r="U72" s="923"/>
      <c r="V72" s="923"/>
      <c r="W72" s="923"/>
      <c r="X72" s="923"/>
      <c r="Y72" s="924"/>
      <c r="Z72" s="922"/>
      <c r="AA72" s="923"/>
      <c r="AB72" s="923"/>
      <c r="AC72" s="923"/>
      <c r="AD72" s="923"/>
      <c r="AE72" s="924"/>
      <c r="AF72" s="922"/>
      <c r="AG72" s="923"/>
      <c r="AH72" s="923"/>
      <c r="AI72" s="923"/>
      <c r="AJ72" s="923"/>
      <c r="AK72" s="944"/>
      <c r="AL72" s="45"/>
    </row>
    <row r="73" spans="2:38" ht="18.75" customHeight="1" thickTop="1" x14ac:dyDescent="0.45">
      <c r="B73" s="895" t="s">
        <v>89</v>
      </c>
      <c r="C73" s="896"/>
      <c r="D73" s="896"/>
      <c r="E73" s="896"/>
      <c r="F73" s="896"/>
      <c r="G73" s="896"/>
      <c r="H73" s="679">
        <v>10000</v>
      </c>
      <c r="I73" s="680"/>
      <c r="J73" s="680"/>
      <c r="K73" s="680"/>
      <c r="L73" s="680"/>
      <c r="M73" s="681"/>
      <c r="N73" s="948"/>
      <c r="O73" s="726"/>
      <c r="P73" s="726"/>
      <c r="Q73" s="726"/>
      <c r="R73" s="726"/>
      <c r="S73" s="727"/>
      <c r="T73" s="949"/>
      <c r="U73" s="950"/>
      <c r="V73" s="950"/>
      <c r="W73" s="950"/>
      <c r="X73" s="950"/>
      <c r="Y73" s="951"/>
      <c r="Z73" s="952"/>
      <c r="AA73" s="950"/>
      <c r="AB73" s="950"/>
      <c r="AC73" s="950"/>
      <c r="AD73" s="950"/>
      <c r="AE73" s="951"/>
      <c r="AF73" s="953"/>
      <c r="AG73" s="950"/>
      <c r="AH73" s="950"/>
      <c r="AI73" s="950"/>
      <c r="AJ73" s="950"/>
      <c r="AK73" s="954"/>
      <c r="AL73" s="46"/>
    </row>
    <row r="74" spans="2:38" ht="18.75" customHeight="1" x14ac:dyDescent="0.45">
      <c r="B74" s="925"/>
      <c r="C74" s="926"/>
      <c r="D74" s="926"/>
      <c r="E74" s="926"/>
      <c r="F74" s="926"/>
      <c r="G74" s="926"/>
      <c r="H74" s="945"/>
      <c r="I74" s="946"/>
      <c r="J74" s="946"/>
      <c r="K74" s="946"/>
      <c r="L74" s="946"/>
      <c r="M74" s="947"/>
      <c r="N74" s="728"/>
      <c r="O74" s="729"/>
      <c r="P74" s="729"/>
      <c r="Q74" s="729"/>
      <c r="R74" s="729"/>
      <c r="S74" s="730"/>
      <c r="T74" s="936"/>
      <c r="U74" s="937"/>
      <c r="V74" s="937"/>
      <c r="W74" s="937"/>
      <c r="X74" s="937"/>
      <c r="Y74" s="938"/>
      <c r="Z74" s="936"/>
      <c r="AA74" s="937"/>
      <c r="AB74" s="937"/>
      <c r="AC74" s="937"/>
      <c r="AD74" s="937"/>
      <c r="AE74" s="938"/>
      <c r="AF74" s="936"/>
      <c r="AG74" s="937"/>
      <c r="AH74" s="937"/>
      <c r="AI74" s="937"/>
      <c r="AJ74" s="937"/>
      <c r="AK74" s="943"/>
    </row>
    <row r="75" spans="2:38" ht="18.75" customHeight="1" x14ac:dyDescent="0.45">
      <c r="B75" s="568" t="s">
        <v>90</v>
      </c>
      <c r="C75" s="569"/>
      <c r="D75" s="569"/>
      <c r="E75" s="569"/>
      <c r="F75" s="569"/>
      <c r="G75" s="569"/>
      <c r="H75" s="927">
        <v>2000</v>
      </c>
      <c r="I75" s="928"/>
      <c r="J75" s="928"/>
      <c r="K75" s="928"/>
      <c r="L75" s="928"/>
      <c r="M75" s="929"/>
      <c r="N75" s="933"/>
      <c r="O75" s="934"/>
      <c r="P75" s="934"/>
      <c r="Q75" s="934"/>
      <c r="R75" s="934"/>
      <c r="S75" s="935"/>
      <c r="T75" s="939"/>
      <c r="U75" s="934"/>
      <c r="V75" s="934"/>
      <c r="W75" s="934"/>
      <c r="X75" s="934"/>
      <c r="Y75" s="935"/>
      <c r="Z75" s="940"/>
      <c r="AA75" s="934"/>
      <c r="AB75" s="934"/>
      <c r="AC75" s="934"/>
      <c r="AD75" s="934"/>
      <c r="AE75" s="935"/>
      <c r="AF75" s="941"/>
      <c r="AG75" s="934"/>
      <c r="AH75" s="934"/>
      <c r="AI75" s="934"/>
      <c r="AJ75" s="934"/>
      <c r="AK75" s="942"/>
      <c r="AL75" s="45"/>
    </row>
    <row r="76" spans="2:38" ht="18.75" customHeight="1" x14ac:dyDescent="0.45">
      <c r="B76" s="925"/>
      <c r="C76" s="926"/>
      <c r="D76" s="926"/>
      <c r="E76" s="926"/>
      <c r="F76" s="926"/>
      <c r="G76" s="926"/>
      <c r="H76" s="930"/>
      <c r="I76" s="931"/>
      <c r="J76" s="931"/>
      <c r="K76" s="931"/>
      <c r="L76" s="931"/>
      <c r="M76" s="932"/>
      <c r="N76" s="936"/>
      <c r="O76" s="937"/>
      <c r="P76" s="937"/>
      <c r="Q76" s="937"/>
      <c r="R76" s="937"/>
      <c r="S76" s="938"/>
      <c r="T76" s="936"/>
      <c r="U76" s="937"/>
      <c r="V76" s="937"/>
      <c r="W76" s="937"/>
      <c r="X76" s="937"/>
      <c r="Y76" s="938"/>
      <c r="Z76" s="936"/>
      <c r="AA76" s="937"/>
      <c r="AB76" s="937"/>
      <c r="AC76" s="937"/>
      <c r="AD76" s="937"/>
      <c r="AE76" s="938"/>
      <c r="AF76" s="936"/>
      <c r="AG76" s="937"/>
      <c r="AH76" s="937"/>
      <c r="AI76" s="937"/>
      <c r="AJ76" s="937"/>
      <c r="AK76" s="943"/>
    </row>
    <row r="77" spans="2:38" ht="37.5" customHeight="1" x14ac:dyDescent="0.45">
      <c r="B77" s="965"/>
      <c r="C77" s="966"/>
      <c r="D77" s="966"/>
      <c r="E77" s="966"/>
      <c r="F77" s="966"/>
      <c r="G77" s="966"/>
      <c r="H77" s="967"/>
      <c r="I77" s="968"/>
      <c r="J77" s="968"/>
      <c r="K77" s="968"/>
      <c r="L77" s="968"/>
      <c r="M77" s="969"/>
      <c r="N77" s="970"/>
      <c r="O77" s="971"/>
      <c r="P77" s="971"/>
      <c r="Q77" s="971"/>
      <c r="R77" s="971"/>
      <c r="S77" s="972"/>
      <c r="T77" s="970"/>
      <c r="U77" s="968"/>
      <c r="V77" s="968"/>
      <c r="W77" s="968"/>
      <c r="X77" s="968"/>
      <c r="Y77" s="969"/>
      <c r="Z77" s="970"/>
      <c r="AA77" s="968"/>
      <c r="AB77" s="968"/>
      <c r="AC77" s="968"/>
      <c r="AD77" s="968"/>
      <c r="AE77" s="969"/>
      <c r="AF77" s="973"/>
      <c r="AG77" s="973"/>
      <c r="AH77" s="973"/>
      <c r="AI77" s="973"/>
      <c r="AJ77" s="973"/>
      <c r="AK77" s="974"/>
      <c r="AL77" s="51"/>
    </row>
    <row r="78" spans="2:38" ht="37.5" customHeight="1" x14ac:dyDescent="0.45">
      <c r="B78" s="955"/>
      <c r="C78" s="956"/>
      <c r="D78" s="956"/>
      <c r="E78" s="956"/>
      <c r="F78" s="956"/>
      <c r="G78" s="956"/>
      <c r="H78" s="957"/>
      <c r="I78" s="958"/>
      <c r="J78" s="958"/>
      <c r="K78" s="958"/>
      <c r="L78" s="958"/>
      <c r="M78" s="959"/>
      <c r="N78" s="960"/>
      <c r="O78" s="961"/>
      <c r="P78" s="961"/>
      <c r="Q78" s="961"/>
      <c r="R78" s="961"/>
      <c r="S78" s="962"/>
      <c r="T78" s="960"/>
      <c r="U78" s="958"/>
      <c r="V78" s="958"/>
      <c r="W78" s="958"/>
      <c r="X78" s="958"/>
      <c r="Y78" s="959"/>
      <c r="Z78" s="960"/>
      <c r="AA78" s="958"/>
      <c r="AB78" s="958"/>
      <c r="AC78" s="958"/>
      <c r="AD78" s="958"/>
      <c r="AE78" s="959"/>
      <c r="AF78" s="963"/>
      <c r="AG78" s="963"/>
      <c r="AH78" s="963"/>
      <c r="AI78" s="963"/>
      <c r="AJ78" s="963"/>
      <c r="AK78" s="964"/>
      <c r="AL78" s="51"/>
    </row>
    <row r="79" spans="2:38" ht="37.5" customHeight="1" x14ac:dyDescent="0.45">
      <c r="B79" s="955"/>
      <c r="C79" s="956"/>
      <c r="D79" s="956"/>
      <c r="E79" s="956"/>
      <c r="F79" s="956"/>
      <c r="G79" s="956"/>
      <c r="H79" s="957"/>
      <c r="I79" s="958"/>
      <c r="J79" s="958"/>
      <c r="K79" s="958"/>
      <c r="L79" s="958"/>
      <c r="M79" s="959"/>
      <c r="N79" s="960"/>
      <c r="O79" s="961"/>
      <c r="P79" s="961"/>
      <c r="Q79" s="961"/>
      <c r="R79" s="961"/>
      <c r="S79" s="962"/>
      <c r="T79" s="960"/>
      <c r="U79" s="958"/>
      <c r="V79" s="958"/>
      <c r="W79" s="958"/>
      <c r="X79" s="958"/>
      <c r="Y79" s="959"/>
      <c r="Z79" s="960"/>
      <c r="AA79" s="958"/>
      <c r="AB79" s="958"/>
      <c r="AC79" s="958"/>
      <c r="AD79" s="958"/>
      <c r="AE79" s="959"/>
      <c r="AF79" s="963"/>
      <c r="AG79" s="963"/>
      <c r="AH79" s="963"/>
      <c r="AI79" s="963"/>
      <c r="AJ79" s="963"/>
      <c r="AK79" s="964"/>
      <c r="AL79" s="51"/>
    </row>
    <row r="80" spans="2:38" ht="37.5" customHeight="1" thickBot="1" x14ac:dyDescent="0.5">
      <c r="B80" s="975"/>
      <c r="C80" s="976"/>
      <c r="D80" s="976"/>
      <c r="E80" s="976"/>
      <c r="F80" s="976"/>
      <c r="G80" s="976"/>
      <c r="H80" s="977"/>
      <c r="I80" s="978"/>
      <c r="J80" s="978"/>
      <c r="K80" s="978"/>
      <c r="L80" s="978"/>
      <c r="M80" s="979"/>
      <c r="N80" s="980"/>
      <c r="O80" s="981"/>
      <c r="P80" s="981"/>
      <c r="Q80" s="981"/>
      <c r="R80" s="981"/>
      <c r="S80" s="982"/>
      <c r="T80" s="980"/>
      <c r="U80" s="978"/>
      <c r="V80" s="978"/>
      <c r="W80" s="978"/>
      <c r="X80" s="978"/>
      <c r="Y80" s="979"/>
      <c r="Z80" s="980"/>
      <c r="AA80" s="978"/>
      <c r="AB80" s="978"/>
      <c r="AC80" s="978"/>
      <c r="AD80" s="978"/>
      <c r="AE80" s="979"/>
      <c r="AF80" s="983"/>
      <c r="AG80" s="983"/>
      <c r="AH80" s="983"/>
      <c r="AI80" s="983"/>
      <c r="AJ80" s="983"/>
      <c r="AK80" s="984"/>
      <c r="AL80" s="51"/>
    </row>
    <row r="81" spans="2:30" ht="15" customHeight="1" x14ac:dyDescent="0.45"/>
    <row r="82" spans="2:30" ht="15" customHeight="1" x14ac:dyDescent="0.45">
      <c r="B82" s="31"/>
    </row>
    <row r="83" spans="2:30" ht="22.5" customHeight="1" x14ac:dyDescent="0.45">
      <c r="C83" s="1000" t="s">
        <v>114</v>
      </c>
      <c r="D83" s="1000"/>
      <c r="E83" s="1001"/>
      <c r="F83" s="1001"/>
      <c r="G83" s="1001"/>
      <c r="H83" s="32" t="s">
        <v>14</v>
      </c>
      <c r="I83" s="1001"/>
      <c r="J83" s="1001"/>
      <c r="K83" s="32" t="s">
        <v>15</v>
      </c>
      <c r="L83" s="1001"/>
      <c r="M83" s="1001"/>
      <c r="N83" s="32" t="s">
        <v>16</v>
      </c>
    </row>
    <row r="84" spans="2:30" ht="15" customHeight="1" x14ac:dyDescent="0.45">
      <c r="J84" s="31"/>
    </row>
    <row r="85" spans="2:30" ht="22.5" customHeight="1" x14ac:dyDescent="0.45">
      <c r="M85" s="31" t="s">
        <v>111</v>
      </c>
    </row>
    <row r="86" spans="2:30" ht="18.75" customHeight="1" x14ac:dyDescent="0.45">
      <c r="N86" s="985" t="s">
        <v>119</v>
      </c>
      <c r="O86" s="986"/>
      <c r="P86" s="986"/>
      <c r="Q86" s="986"/>
      <c r="R86" s="986"/>
      <c r="S86" s="986"/>
      <c r="T86" s="986"/>
      <c r="U86" s="986"/>
      <c r="V86" s="986"/>
      <c r="W86" s="986"/>
      <c r="X86" s="986"/>
      <c r="Y86" s="986"/>
      <c r="Z86" s="986"/>
      <c r="AA86" s="986"/>
      <c r="AB86" s="986"/>
      <c r="AC86" s="986"/>
    </row>
    <row r="87" spans="2:30" ht="18.75" customHeight="1" x14ac:dyDescent="0.45">
      <c r="N87" s="987" t="s">
        <v>116</v>
      </c>
      <c r="O87" s="988"/>
      <c r="P87" s="988"/>
      <c r="Q87" s="988"/>
      <c r="R87" s="988"/>
      <c r="S87" s="988"/>
      <c r="T87" s="988"/>
      <c r="U87" s="988"/>
      <c r="V87" s="988"/>
      <c r="W87" s="988"/>
      <c r="X87" s="988"/>
      <c r="Y87" s="988"/>
      <c r="Z87" s="988"/>
      <c r="AA87" s="988"/>
      <c r="AB87" s="988"/>
      <c r="AC87" s="988"/>
    </row>
    <row r="88" spans="2:30" ht="18.75" customHeight="1" x14ac:dyDescent="0.45">
      <c r="N88" s="988"/>
      <c r="O88" s="988"/>
      <c r="P88" s="988"/>
      <c r="Q88" s="988"/>
      <c r="R88" s="988"/>
      <c r="S88" s="988"/>
      <c r="T88" s="988"/>
      <c r="U88" s="988"/>
      <c r="V88" s="988"/>
      <c r="W88" s="988"/>
      <c r="X88" s="988"/>
      <c r="Y88" s="988"/>
      <c r="Z88" s="988"/>
      <c r="AA88" s="988"/>
      <c r="AB88" s="988"/>
      <c r="AC88" s="988"/>
    </row>
    <row r="89" spans="2:30" ht="22.5" customHeight="1" x14ac:dyDescent="0.45">
      <c r="N89" s="989" t="s">
        <v>115</v>
      </c>
      <c r="O89" s="990"/>
      <c r="P89" s="990"/>
      <c r="Q89" s="990"/>
      <c r="R89" s="517" t="s">
        <v>223</v>
      </c>
      <c r="S89" s="991"/>
      <c r="T89" s="991"/>
      <c r="U89" s="991"/>
      <c r="V89" s="991"/>
      <c r="W89" s="991"/>
      <c r="X89" s="991"/>
      <c r="Y89" s="991"/>
      <c r="Z89" s="991"/>
      <c r="AA89" s="991"/>
      <c r="AB89" s="991"/>
      <c r="AC89" s="991"/>
      <c r="AD89" s="31" t="s">
        <v>113</v>
      </c>
    </row>
    <row r="90" spans="2:30" ht="18.75" customHeight="1" x14ac:dyDescent="0.45">
      <c r="N90" s="990"/>
      <c r="O90" s="990"/>
      <c r="P90" s="990"/>
      <c r="Q90" s="990"/>
      <c r="R90" s="991"/>
      <c r="S90" s="991"/>
      <c r="T90" s="991"/>
      <c r="U90" s="991"/>
      <c r="V90" s="991"/>
      <c r="W90" s="991"/>
      <c r="X90" s="991"/>
      <c r="Y90" s="991"/>
      <c r="Z90" s="991"/>
      <c r="AA90" s="991"/>
      <c r="AB90" s="991"/>
      <c r="AC90" s="991"/>
    </row>
    <row r="91" spans="2:30" ht="22.5" x14ac:dyDescent="0.45">
      <c r="M91" s="31" t="s">
        <v>112</v>
      </c>
    </row>
    <row r="92" spans="2:30" ht="18.75" customHeight="1" x14ac:dyDescent="0.45">
      <c r="M92" s="31"/>
      <c r="N92" s="992"/>
      <c r="O92" s="993"/>
      <c r="P92" s="993"/>
      <c r="Q92" s="993"/>
      <c r="R92" s="993"/>
      <c r="S92" s="993"/>
      <c r="T92" s="993"/>
      <c r="U92" s="993"/>
      <c r="V92" s="993"/>
      <c r="W92" s="993"/>
      <c r="X92" s="993"/>
      <c r="Y92" s="993"/>
      <c r="Z92" s="993"/>
      <c r="AA92" s="993"/>
      <c r="AB92" s="993"/>
      <c r="AC92" s="993"/>
    </row>
    <row r="93" spans="2:30" x14ac:dyDescent="0.45">
      <c r="N93" s="994"/>
      <c r="O93" s="995"/>
      <c r="P93" s="995"/>
      <c r="Q93" s="995"/>
      <c r="R93" s="995"/>
      <c r="S93" s="995"/>
      <c r="T93" s="995"/>
      <c r="U93" s="995"/>
      <c r="V93" s="995"/>
      <c r="W93" s="995"/>
      <c r="X93" s="995"/>
      <c r="Y93" s="995"/>
      <c r="Z93" s="995"/>
      <c r="AA93" s="995"/>
      <c r="AB93" s="995"/>
      <c r="AC93" s="995"/>
    </row>
    <row r="94" spans="2:30" x14ac:dyDescent="0.45">
      <c r="N94" s="995"/>
      <c r="O94" s="995"/>
      <c r="P94" s="995"/>
      <c r="Q94" s="995"/>
      <c r="R94" s="995"/>
      <c r="S94" s="995"/>
      <c r="T94" s="995"/>
      <c r="U94" s="995"/>
      <c r="V94" s="995"/>
      <c r="W94" s="995"/>
      <c r="X94" s="995"/>
      <c r="Y94" s="995"/>
      <c r="Z94" s="995"/>
      <c r="AA94" s="995"/>
      <c r="AB94" s="995"/>
      <c r="AC94" s="995"/>
    </row>
    <row r="95" spans="2:30" ht="22.5" x14ac:dyDescent="0.45">
      <c r="N95" s="996"/>
      <c r="O95" s="997"/>
      <c r="P95" s="997"/>
      <c r="Q95" s="997"/>
      <c r="R95" s="998"/>
      <c r="S95" s="999"/>
      <c r="T95" s="999"/>
      <c r="U95" s="999"/>
      <c r="V95" s="999"/>
      <c r="W95" s="999"/>
      <c r="X95" s="999"/>
      <c r="Y95" s="999"/>
      <c r="Z95" s="999"/>
      <c r="AA95" s="999"/>
      <c r="AB95" s="999"/>
      <c r="AC95" s="999"/>
      <c r="AD95" s="31" t="s">
        <v>113</v>
      </c>
    </row>
    <row r="96" spans="2:30" x14ac:dyDescent="0.45">
      <c r="N96" s="997"/>
      <c r="O96" s="997"/>
      <c r="P96" s="997"/>
      <c r="Q96" s="997"/>
      <c r="R96" s="999"/>
      <c r="S96" s="999"/>
      <c r="T96" s="999"/>
      <c r="U96" s="999"/>
      <c r="V96" s="999"/>
      <c r="W96" s="999"/>
      <c r="X96" s="999"/>
      <c r="Y96" s="999"/>
      <c r="Z96" s="999"/>
      <c r="AA96" s="999"/>
      <c r="AB96" s="999"/>
      <c r="AC96" s="999"/>
    </row>
  </sheetData>
  <sheetProtection password="DEF2" sheet="1" objects="1" scenarios="1" selectLockedCells="1"/>
  <mergeCells count="220">
    <mergeCell ref="N86:AC86"/>
    <mergeCell ref="N87:AC88"/>
    <mergeCell ref="N89:Q90"/>
    <mergeCell ref="R89:AC90"/>
    <mergeCell ref="N92:AC92"/>
    <mergeCell ref="N93:AC94"/>
    <mergeCell ref="N95:Q96"/>
    <mergeCell ref="R95:AC96"/>
    <mergeCell ref="C83:D83"/>
    <mergeCell ref="E83:G83"/>
    <mergeCell ref="I83:J83"/>
    <mergeCell ref="L83:M83"/>
    <mergeCell ref="B80:G80"/>
    <mergeCell ref="H80:M80"/>
    <mergeCell ref="N80:S80"/>
    <mergeCell ref="T80:Y80"/>
    <mergeCell ref="Z80:AE80"/>
    <mergeCell ref="AF80:AK80"/>
    <mergeCell ref="B79:G79"/>
    <mergeCell ref="H79:M79"/>
    <mergeCell ref="N79:S79"/>
    <mergeCell ref="T79:Y79"/>
    <mergeCell ref="Z79:AE79"/>
    <mergeCell ref="AF79:AK79"/>
    <mergeCell ref="B78:G78"/>
    <mergeCell ref="H78:M78"/>
    <mergeCell ref="N78:S78"/>
    <mergeCell ref="T78:Y78"/>
    <mergeCell ref="Z78:AE78"/>
    <mergeCell ref="AF78:AK78"/>
    <mergeCell ref="B77:G77"/>
    <mergeCell ref="H77:M77"/>
    <mergeCell ref="N77:S77"/>
    <mergeCell ref="T77:Y77"/>
    <mergeCell ref="Z77:AE77"/>
    <mergeCell ref="AF77:AK77"/>
    <mergeCell ref="B75:G76"/>
    <mergeCell ref="H75:M76"/>
    <mergeCell ref="N75:S76"/>
    <mergeCell ref="T75:Y76"/>
    <mergeCell ref="Z75:AE76"/>
    <mergeCell ref="AF75:AK76"/>
    <mergeCell ref="AF72:AK72"/>
    <mergeCell ref="B73:G74"/>
    <mergeCell ref="H73:M74"/>
    <mergeCell ref="N73:S74"/>
    <mergeCell ref="T73:Y74"/>
    <mergeCell ref="Z73:AE74"/>
    <mergeCell ref="AF73:AK74"/>
    <mergeCell ref="B69:G69"/>
    <mergeCell ref="H69:M69"/>
    <mergeCell ref="N69:S69"/>
    <mergeCell ref="Z69:AE69"/>
    <mergeCell ref="AF69:AK69"/>
    <mergeCell ref="B72:G72"/>
    <mergeCell ref="H72:M72"/>
    <mergeCell ref="N72:S72"/>
    <mergeCell ref="T72:Y72"/>
    <mergeCell ref="Z72:AE72"/>
    <mergeCell ref="AA64:AE65"/>
    <mergeCell ref="AF64:AK68"/>
    <mergeCell ref="B66:G67"/>
    <mergeCell ref="H66:M68"/>
    <mergeCell ref="T66:X67"/>
    <mergeCell ref="Z66:Z67"/>
    <mergeCell ref="AA66:AE67"/>
    <mergeCell ref="B68:E68"/>
    <mergeCell ref="F68:G68"/>
    <mergeCell ref="U68:AE68"/>
    <mergeCell ref="B64:G65"/>
    <mergeCell ref="H64:M65"/>
    <mergeCell ref="N64:S68"/>
    <mergeCell ref="T64:X65"/>
    <mergeCell ref="Y64:Y67"/>
    <mergeCell ref="Z64:Z65"/>
    <mergeCell ref="Z60:AE60"/>
    <mergeCell ref="B63:G63"/>
    <mergeCell ref="H63:M63"/>
    <mergeCell ref="N63:S63"/>
    <mergeCell ref="T63:AE63"/>
    <mergeCell ref="AF63:AK63"/>
    <mergeCell ref="X57:Y57"/>
    <mergeCell ref="O58:Y58"/>
    <mergeCell ref="O59:Y59"/>
    <mergeCell ref="B60:G60"/>
    <mergeCell ref="H60:M60"/>
    <mergeCell ref="N60:Y60"/>
    <mergeCell ref="AF55:AK60"/>
    <mergeCell ref="B55:G56"/>
    <mergeCell ref="H55:M56"/>
    <mergeCell ref="O55:Y55"/>
    <mergeCell ref="Z55:AE59"/>
    <mergeCell ref="O56:P56"/>
    <mergeCell ref="Q56:Y56"/>
    <mergeCell ref="B57:G58"/>
    <mergeCell ref="H57:M58"/>
    <mergeCell ref="O57:W57"/>
    <mergeCell ref="B50:G50"/>
    <mergeCell ref="H50:Y51"/>
    <mergeCell ref="Z50:AK51"/>
    <mergeCell ref="B51:G51"/>
    <mergeCell ref="B54:G54"/>
    <mergeCell ref="H54:M54"/>
    <mergeCell ref="N54:Y54"/>
    <mergeCell ref="Z54:AE54"/>
    <mergeCell ref="AF54:AK54"/>
    <mergeCell ref="Z42:AD43"/>
    <mergeCell ref="G43:O43"/>
    <mergeCell ref="B48:G48"/>
    <mergeCell ref="H48:M48"/>
    <mergeCell ref="N48:S48"/>
    <mergeCell ref="T48:Y48"/>
    <mergeCell ref="Z48:AK48"/>
    <mergeCell ref="B49:G49"/>
    <mergeCell ref="H49:M49"/>
    <mergeCell ref="N49:S49"/>
    <mergeCell ref="T49:Y49"/>
    <mergeCell ref="Z49:AK49"/>
    <mergeCell ref="B37:F38"/>
    <mergeCell ref="G37:O37"/>
    <mergeCell ref="P37:T37"/>
    <mergeCell ref="U37:AD38"/>
    <mergeCell ref="AE37:AG45"/>
    <mergeCell ref="AH37:AK45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</mergeCells>
  <phoneticPr fontId="1"/>
  <conditionalFormatting sqref="H17 X17 H19">
    <cfRule type="expression" dxfId="37" priority="163" stopIfTrue="1">
      <formula>ISBLANK(H17)</formula>
    </cfRule>
  </conditionalFormatting>
  <conditionalFormatting sqref="N54">
    <cfRule type="expression" dxfId="36" priority="160" stopIfTrue="1">
      <formula>AND(N55="☑",N56="□",N57="□",N58="□",N59="□")</formula>
    </cfRule>
    <cfRule type="expression" dxfId="35" priority="161" stopIfTrue="1">
      <formula>AND(N56="☑",N55="□",N57="□",N58="□",N59="□",ISNUMBER(O56))</formula>
    </cfRule>
    <cfRule type="expression" dxfId="34" priority="162" stopIfTrue="1">
      <formula>AND(N57="☑",N55="□",N56="□",N58="□",N59="□",O57&lt;&gt;"")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54:Y54">
    <cfRule type="expression" dxfId="29" priority="153" stopIfTrue="1">
      <formula>AND(N59="☑",N55="□",N56="□",N57="□",N58="□")</formula>
    </cfRule>
    <cfRule type="expression" dxfId="28" priority="154" stopIfTrue="1">
      <formula>AND(N58="☑",N55="□",N56="□",N57="□",N59="□")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63:AE63">
    <cfRule type="expression" dxfId="23" priority="140">
      <formula>AND(Z64="☑",AA66="",T66="")</formula>
    </cfRule>
    <cfRule type="expression" dxfId="22" priority="141">
      <formula>AND(Z66="☑",T66&lt;&gt;"",AA66&lt;&gt;"")</formula>
    </cfRule>
  </conditionalFormatting>
  <conditionalFormatting sqref="F68:G68">
    <cfRule type="expression" dxfId="21" priority="138">
      <formula>ISNUMBER(F68)</formula>
    </cfRule>
    <cfRule type="expression" dxfId="20" priority="139">
      <formula>Z64="☑"</formula>
    </cfRule>
  </conditionalFormatting>
  <conditionalFormatting sqref="B68:E68">
    <cfRule type="expression" dxfId="19" priority="137">
      <formula>Z64="☑"</formula>
    </cfRule>
  </conditionalFormatting>
  <conditionalFormatting sqref="B69:G69">
    <cfRule type="expression" dxfId="18" priority="136">
      <formula>AND(Z66="☑",ISNUMBER(F68)=FALSE)</formula>
    </cfRule>
  </conditionalFormatting>
  <conditionalFormatting sqref="T68">
    <cfRule type="expression" dxfId="17" priority="135">
      <formula>OR(Z66="□",ISBLANK(T66),ISBLANK(AA66))</formula>
    </cfRule>
  </conditionalFormatting>
  <conditionalFormatting sqref="AF63:AK63">
    <cfRule type="expression" dxfId="16" priority="134">
      <formula>Z64="☑"</formula>
    </cfRule>
  </conditionalFormatting>
  <conditionalFormatting sqref="AF64:AK68">
    <cfRule type="expression" dxfId="15" priority="133">
      <formula>Z64="☑"</formula>
    </cfRule>
  </conditionalFormatting>
  <conditionalFormatting sqref="N63:S63">
    <cfRule type="expression" dxfId="14" priority="132">
      <formula>N64=""</formula>
    </cfRule>
  </conditionalFormatting>
  <conditionalFormatting sqref="U68:AE68">
    <cfRule type="containsText" dxfId="13" priority="131" operator="containsText" text="日付指定不可を選択しています。">
      <formula>NOT(ISERROR(SEARCH("日付指定不可を選択しています。",U68)))</formula>
    </cfRule>
  </conditionalFormatting>
  <conditionalFormatting sqref="T66:X67">
    <cfRule type="expression" dxfId="12" priority="130">
      <formula>AND(Z66="☑",ISBLANK(T66))</formula>
    </cfRule>
  </conditionalFormatting>
  <conditionalFormatting sqref="AA66:AE67">
    <cfRule type="expression" dxfId="11" priority="129">
      <formula>AND(Z66="☑",ISBLANK(AA66))</formula>
    </cfRule>
  </conditionalFormatting>
  <conditionalFormatting sqref="N86:N87 N89 R89 N92:N93 N95 R95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8">
      <formula>S13="☑"</formula>
    </cfRule>
    <cfRule type="expression" dxfId="6" priority="7">
      <formula>OR(ISBLANK(AE1),ISNUMBER(AE1)=FALSE)</formula>
    </cfRule>
  </conditionalFormatting>
  <conditionalFormatting sqref="AC1:AD1">
    <cfRule type="expression" dxfId="5" priority="5">
      <formula>P13="☑"</formula>
    </cfRule>
  </conditionalFormatting>
  <conditionalFormatting sqref="AF55:AK60">
    <cfRule type="containsText" dxfId="4" priority="4" operator="containsText" text="別途覚書">
      <formula>NOT(ISERROR(SEARCH("別途覚書",AF55)))</formula>
    </cfRule>
  </conditionalFormatting>
  <conditionalFormatting sqref="AF54:AK54">
    <cfRule type="containsText" dxfId="3" priority="3" operator="containsText" text="備考">
      <formula>NOT(ISERROR(SEARCH("備考",AF54)))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6:AE67">
      <formula1>T66</formula1>
    </dataValidation>
    <dataValidation type="list" allowBlank="1" showInputMessage="1" showErrorMessage="1" sqref="T68">
      <formula1>"☐,☑"</formula1>
    </dataValidation>
    <dataValidation type="date" operator="greaterThan" allowBlank="1" showInputMessage="1" showErrorMessage="1" sqref="T66:X67">
      <formula1>TODAY()</formula1>
    </dataValidation>
    <dataValidation type="list" showInputMessage="1" showErrorMessage="1" prompt="GCP規定期間保存は☐_x000a_保存期間指定時は☑" sqref="Z66:Z67">
      <formula1>"□,☑"</formula1>
    </dataValidation>
    <dataValidation type="whole" allowBlank="1" showInputMessage="1" showErrorMessage="1" sqref="E83:G83 F15:H15">
      <formula1>2015</formula1>
      <formula2>2099</formula2>
    </dataValidation>
    <dataValidation type="whole" allowBlank="1" showInputMessage="1" showErrorMessage="1" sqref="I83:J83 J15:K15">
      <formula1>1</formula1>
      <formula2>12</formula2>
    </dataValidation>
    <dataValidation type="whole" allowBlank="1" showInputMessage="1" showErrorMessage="1" sqref="L83:M83 M15:N15">
      <formula1>1</formula1>
      <formula2>31</formula2>
    </dataValidation>
    <dataValidation type="whole" operator="greaterThan" allowBlank="1" showInputMessage="1" showErrorMessage="1" sqref="O56:P56">
      <formula1>1</formula1>
    </dataValidation>
    <dataValidation allowBlank="1" showInputMessage="1" showErrorMessage="1" prompt="必要に応じ他の基準をチェック" sqref="N55"/>
    <dataValidation type="list" allowBlank="1" showInputMessage="1" showErrorMessage="1" sqref="N56:N59 AF4:AF7 S13:S14 AC4:AC7">
      <formula1>"□,☑"</formula1>
    </dataValidation>
    <dataValidation type="list" allowBlank="1" showInputMessage="1" showErrorMessage="1" prompt="版数を入力してください。" sqref="AH15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52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N83 K83 C83 H83 N86:AC88 N89 R89 AD89 N92:AC94 N95 R95 D15:AH15 AD95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N86:N87 N89 R89 N92:N93 N95 R95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2019-02-21T02:08:32Z</cp:lastPrinted>
  <dcterms:created xsi:type="dcterms:W3CDTF">2014-12-09T02:52:01Z</dcterms:created>
  <dcterms:modified xsi:type="dcterms:W3CDTF">2019-03-08T01:36:56Z</dcterms:modified>
</cp:coreProperties>
</file>