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Z:\治験 (DELL)\★契約書・覚書関連\"/>
    </mc:Choice>
  </mc:AlternateContent>
  <xr:revisionPtr revIDLastSave="0" documentId="13_ncr:1_{89424D91-0299-4944-BD4D-D9C35BEA15C4}" xr6:coauthVersionLast="36" xr6:coauthVersionMax="36" xr10:uidLastSave="{00000000-0000-0000-0000-000000000000}"/>
  <workbookProtection workbookPassword="CC19" lockStructure="1"/>
  <bookViews>
    <workbookView xWindow="0" yWindow="0" windowWidth="28800" windowHeight="11385" xr2:uid="{00000000-000D-0000-FFFF-FFFF00000000}"/>
  </bookViews>
  <sheets>
    <sheet name="ポイント算出表" sheetId="3" r:id="rId1"/>
    <sheet name="Table" sheetId="4" state="hidden" r:id="rId2"/>
    <sheet name="別表1" sheetId="2" r:id="rId3"/>
    <sheet name="別表2" sheetId="1" r:id="rId4"/>
  </sheets>
  <externalReferences>
    <externalReference r:id="rId5"/>
    <externalReference r:id="rId6"/>
  </externalReferences>
  <definedNames>
    <definedName name="_">Table!$X$4:$X$20</definedName>
    <definedName name="constant">Table!$B$4:$O$8</definedName>
    <definedName name="_xlnm.Print_Area" localSheetId="0">ポイント算出表!$B$1:$AK$75</definedName>
    <definedName name="_xlnm.Print_Area" localSheetId="2">別表1!$B$1:$AK$65</definedName>
    <definedName name="_xlnm.Print_Area" localSheetId="3">別表2!$B$1:$AK$93</definedName>
    <definedName name="Rate">Table!$R$4:$U$30</definedName>
    <definedName name="Reduction">Table!$X$4:$X$20</definedName>
    <definedName name="対応数1" localSheetId="1">'[1]別表2 (3)'!$T$86:$T$92</definedName>
    <definedName name="対応数1" localSheetId="0">'[1]別表2 (3)'!$T$86:$T$92</definedName>
    <definedName name="対応数1" localSheetId="3">別表2!#REF!</definedName>
    <definedName name="対応数1">'[2]別表2 (3)'!$T$86:$T$92</definedName>
    <definedName name="対応数2" localSheetId="1">'[1]別表2 (3)'!$T$93:$T$95</definedName>
    <definedName name="対応数2" localSheetId="0">'[1]別表2 (3)'!$T$93:$T$95</definedName>
    <definedName name="対応数2" localSheetId="3">別表2!#REF!</definedName>
    <definedName name="対応数2">'[2]別表2 (3)'!$T$93:$T$95</definedName>
  </definedNames>
  <calcPr calcId="191029"/>
  <fileRecoveryPr autoRecover="0"/>
</workbook>
</file>

<file path=xl/calcChain.xml><?xml version="1.0" encoding="utf-8"?>
<calcChain xmlns="http://schemas.openxmlformats.org/spreadsheetml/2006/main">
  <c r="Z49" i="1" l="1"/>
  <c r="D53" i="3" l="1"/>
  <c r="AB23" i="3" l="1"/>
  <c r="U45" i="3" l="1"/>
  <c r="AC51" i="3"/>
  <c r="Y51" i="3"/>
  <c r="U51" i="3"/>
  <c r="Q51" i="3"/>
  <c r="M51" i="3"/>
  <c r="AG49" i="3"/>
  <c r="Y49" i="3"/>
  <c r="U49" i="3"/>
  <c r="Q49" i="3"/>
  <c r="M49" i="3"/>
  <c r="D49" i="3"/>
  <c r="AC39" i="3"/>
  <c r="Y39" i="3"/>
  <c r="U39" i="3"/>
  <c r="Q39" i="3"/>
  <c r="M39" i="3"/>
  <c r="AG37" i="3"/>
  <c r="U69" i="3" l="1"/>
  <c r="Y69" i="3"/>
  <c r="AG69" i="3"/>
  <c r="M71" i="3"/>
  <c r="Q71" i="3"/>
  <c r="U71" i="3"/>
  <c r="Y71" i="3"/>
  <c r="AC71" i="3"/>
  <c r="AC8" i="1" l="1"/>
  <c r="AC8" i="2"/>
  <c r="AC4" i="1" l="1"/>
  <c r="AC6" i="1"/>
  <c r="AC6" i="2"/>
  <c r="N32" i="2" l="1"/>
  <c r="AH14" i="1" l="1"/>
  <c r="AH14" i="2" l="1"/>
  <c r="AJ26" i="2"/>
  <c r="K18" i="3" l="1"/>
  <c r="AC18" i="3"/>
  <c r="B18" i="3"/>
  <c r="T30" i="2"/>
  <c r="T26" i="2"/>
  <c r="H19" i="1" l="1"/>
  <c r="X17" i="1"/>
  <c r="H17" i="1"/>
  <c r="AC2" i="1"/>
  <c r="H19" i="2"/>
  <c r="X17" i="2"/>
  <c r="H17" i="2"/>
  <c r="AC2" i="2"/>
  <c r="AC4" i="2"/>
  <c r="AG65" i="3"/>
  <c r="AG61" i="3"/>
  <c r="AG57" i="3"/>
  <c r="AG41" i="3"/>
  <c r="AG29" i="3"/>
  <c r="AG25" i="3"/>
  <c r="AC67" i="3" l="1"/>
  <c r="Y67" i="3"/>
  <c r="U67" i="3"/>
  <c r="Q67" i="3"/>
  <c r="M67" i="3"/>
  <c r="AC63" i="3"/>
  <c r="Y63" i="3"/>
  <c r="U63" i="3"/>
  <c r="Q63" i="3"/>
  <c r="M63" i="3"/>
  <c r="AC59" i="3"/>
  <c r="Y59" i="3"/>
  <c r="U59" i="3"/>
  <c r="Q59" i="3"/>
  <c r="M59" i="3"/>
  <c r="AC55" i="3"/>
  <c r="Y55" i="3"/>
  <c r="U55" i="3"/>
  <c r="Q55" i="3"/>
  <c r="M55" i="3"/>
  <c r="AC47" i="3"/>
  <c r="Y47" i="3"/>
  <c r="U47" i="3"/>
  <c r="Q47" i="3"/>
  <c r="M47" i="3"/>
  <c r="AI45" i="3"/>
  <c r="AC43" i="3"/>
  <c r="Y43" i="3"/>
  <c r="U43" i="3"/>
  <c r="Q43" i="3"/>
  <c r="M43" i="3"/>
  <c r="AC35" i="3"/>
  <c r="Y35" i="3"/>
  <c r="U35" i="3"/>
  <c r="Q35" i="3"/>
  <c r="M35" i="3"/>
  <c r="AC31" i="3"/>
  <c r="Y31" i="3"/>
  <c r="U31" i="3"/>
  <c r="Q31" i="3"/>
  <c r="M31" i="3"/>
  <c r="AC27" i="3"/>
  <c r="Y27" i="3"/>
  <c r="U27" i="3"/>
  <c r="Q27" i="3"/>
  <c r="M27" i="3"/>
  <c r="AF4" i="3"/>
  <c r="AF4" i="1" s="1"/>
  <c r="AF6" i="2" l="1"/>
  <c r="AF6" i="1"/>
  <c r="AF4" i="2"/>
  <c r="U53" i="3"/>
  <c r="AC45" i="3"/>
  <c r="M53" i="3"/>
  <c r="AI33" i="3"/>
  <c r="AG45" i="3"/>
  <c r="AG53" i="3"/>
  <c r="Y53" i="3"/>
  <c r="AG33" i="3"/>
  <c r="AC33" i="3"/>
  <c r="Q53" i="3"/>
  <c r="AJ29" i="2" l="1"/>
  <c r="AC73" i="3"/>
  <c r="H26" i="2" s="1"/>
  <c r="AF48" i="1"/>
  <c r="AF49" i="1"/>
  <c r="T29" i="2"/>
  <c r="AG31" i="2" l="1"/>
  <c r="AC31" i="2"/>
  <c r="AC26" i="2" l="1"/>
  <c r="W27" i="2"/>
  <c r="N41" i="2"/>
  <c r="P13" i="2"/>
  <c r="W32" i="2" s="1"/>
  <c r="P13" i="1"/>
  <c r="AF41" i="2"/>
  <c r="H37" i="2"/>
  <c r="Z37" i="2" s="1"/>
  <c r="T32" i="2"/>
  <c r="W29" i="2"/>
  <c r="AG26" i="2"/>
  <c r="T25" i="2"/>
  <c r="B63" i="1"/>
  <c r="U62" i="1"/>
  <c r="AF58" i="1"/>
  <c r="AA58" i="1"/>
  <c r="Z58" i="1"/>
  <c r="AF57" i="1"/>
  <c r="H51" i="1"/>
  <c r="N49" i="1"/>
  <c r="H49" i="1"/>
  <c r="S30" i="1"/>
  <c r="S29" i="1"/>
  <c r="X29" i="1" s="1"/>
  <c r="H60" i="1" l="1"/>
  <c r="N58" i="1"/>
  <c r="AC29" i="2"/>
  <c r="AC27" i="2"/>
  <c r="X30" i="1"/>
  <c r="AC30" i="1" s="1"/>
  <c r="AD37" i="2"/>
  <c r="Z38" i="2"/>
  <c r="AD38" i="2" s="1"/>
  <c r="Z43" i="2"/>
  <c r="Z41" i="2"/>
  <c r="Z42" i="2" s="1"/>
  <c r="AC29" i="1"/>
  <c r="H58" i="1"/>
  <c r="T58" i="1"/>
  <c r="Z39" i="2" l="1"/>
  <c r="AD39" i="2" l="1"/>
  <c r="Z40" i="2"/>
  <c r="AD40" i="2" l="1"/>
  <c r="AF37" i="2"/>
</calcChain>
</file>

<file path=xl/sharedStrings.xml><?xml version="1.0" encoding="utf-8"?>
<sst xmlns="http://schemas.openxmlformats.org/spreadsheetml/2006/main" count="313" uniqueCount="224">
  <si>
    <t>作成日</t>
    <rPh sb="0" eb="3">
      <t>サクセイビ</t>
    </rPh>
    <phoneticPr fontId="1"/>
  </si>
  <si>
    <t>整理番号</t>
    <rPh sb="0" eb="2">
      <t>セイリ</t>
    </rPh>
    <rPh sb="2" eb="4">
      <t>バンゴウ</t>
    </rPh>
    <phoneticPr fontId="1"/>
  </si>
  <si>
    <t>区分</t>
    <rPh sb="0" eb="2">
      <t>クブン</t>
    </rPh>
    <phoneticPr fontId="1"/>
  </si>
  <si>
    <t>□</t>
  </si>
  <si>
    <t>治験</t>
    <rPh sb="0" eb="2">
      <t>チケン</t>
    </rPh>
    <phoneticPr fontId="1"/>
  </si>
  <si>
    <t>製造販売後臨床試験</t>
    <phoneticPr fontId="1"/>
  </si>
  <si>
    <t>医薬品</t>
    <rPh sb="0" eb="3">
      <t>イヤクヒン</t>
    </rPh>
    <phoneticPr fontId="1"/>
  </si>
  <si>
    <t>医療機器</t>
    <rPh sb="0" eb="2">
      <t>イリョウ</t>
    </rPh>
    <rPh sb="2" eb="4">
      <t>キキ</t>
    </rPh>
    <phoneticPr fontId="1"/>
  </si>
  <si>
    <t>モニタリング及び監査・審査に係る費用、
被験者負担軽減費及びその他の費用等</t>
    <rPh sb="6" eb="7">
      <t>オヨ</t>
    </rPh>
    <rPh sb="8" eb="10">
      <t>カンサ</t>
    </rPh>
    <rPh sb="11" eb="13">
      <t>シンサ</t>
    </rPh>
    <rPh sb="14" eb="15">
      <t>カカ</t>
    </rPh>
    <rPh sb="16" eb="18">
      <t>ヒヨウ</t>
    </rPh>
    <rPh sb="20" eb="23">
      <t>ヒケンシャ</t>
    </rPh>
    <rPh sb="23" eb="25">
      <t>フタン</t>
    </rPh>
    <rPh sb="25" eb="27">
      <t>ケイゲン</t>
    </rPh>
    <rPh sb="27" eb="28">
      <t>ヒ</t>
    </rPh>
    <rPh sb="28" eb="29">
      <t>オヨ</t>
    </rPh>
    <rPh sb="32" eb="33">
      <t>タ</t>
    </rPh>
    <rPh sb="34" eb="36">
      <t>ヒヨウ</t>
    </rPh>
    <rPh sb="36" eb="37">
      <t>ナド</t>
    </rPh>
    <phoneticPr fontId="1"/>
  </si>
  <si>
    <t>(</t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</si>
  <si>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</si>
  <si>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</si>
  <si>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）</t>
    <phoneticPr fontId="1"/>
  </si>
  <si>
    <t>本表は</t>
    <rPh sb="0" eb="1">
      <t>ホン</t>
    </rPh>
    <rPh sb="1" eb="2">
      <t>ヒョウ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</si>
  <si>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</si>
  <si>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</si>
  <si>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</si>
  <si>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被験薬の化学名
又は識別記号</t>
    <phoneticPr fontId="1"/>
  </si>
  <si>
    <t>治験実施計画書番号</t>
    <phoneticPr fontId="1"/>
  </si>
  <si>
    <t>治験課題名</t>
    <phoneticPr fontId="1"/>
  </si>
  <si>
    <t>モニタリング及び監査に係る経費</t>
    <rPh sb="6" eb="7">
      <t>オヨ</t>
    </rPh>
    <rPh sb="8" eb="10">
      <t>カンサ</t>
    </rPh>
    <rPh sb="11" eb="12">
      <t>カカ</t>
    </rPh>
    <rPh sb="13" eb="15">
      <t>ケイヒ</t>
    </rPh>
    <phoneticPr fontId="1"/>
  </si>
  <si>
    <t>名称</t>
    <phoneticPr fontId="1"/>
  </si>
  <si>
    <t>時間単価</t>
    <rPh sb="0" eb="2">
      <t>ジカン</t>
    </rPh>
    <rPh sb="2" eb="4">
      <t>タンカ</t>
    </rPh>
    <phoneticPr fontId="1"/>
  </si>
  <si>
    <t>実施費又は
アカウント発行料Ⓐ</t>
    <rPh sb="0" eb="2">
      <t>ジッシ</t>
    </rPh>
    <rPh sb="2" eb="3">
      <t>ヒ</t>
    </rPh>
    <rPh sb="3" eb="4">
      <t>マタ</t>
    </rPh>
    <rPh sb="11" eb="13">
      <t>ハッコウ</t>
    </rPh>
    <rPh sb="13" eb="14">
      <t>リョウ</t>
    </rPh>
    <phoneticPr fontId="1"/>
  </si>
  <si>
    <t>管理費Ⓑ
[Ⓐ×0.35]</t>
    <rPh sb="0" eb="3">
      <t>カンリヒ</t>
    </rPh>
    <phoneticPr fontId="1"/>
  </si>
  <si>
    <t>間接費Ⓒ
[(Ⓐ+Ⓑ)×0.3]</t>
    <rPh sb="0" eb="2">
      <t>カンセツ</t>
    </rPh>
    <rPh sb="2" eb="3">
      <t>ヒ</t>
    </rPh>
    <phoneticPr fontId="1"/>
  </si>
  <si>
    <t>請求額
(消費税別)</t>
    <rPh sb="0" eb="2">
      <t>セイキュウ</t>
    </rPh>
    <rPh sb="2" eb="3">
      <t>ガク</t>
    </rPh>
    <phoneticPr fontId="1"/>
  </si>
  <si>
    <t>モニタリング実施費用</t>
    <phoneticPr fontId="1"/>
  </si>
  <si>
    <t>\10,000×実施時間</t>
    <rPh sb="8" eb="10">
      <t>ジッシ</t>
    </rPh>
    <rPh sb="10" eb="12">
      <t>ジカン</t>
    </rPh>
    <phoneticPr fontId="1"/>
  </si>
  <si>
    <t>－</t>
    <phoneticPr fontId="1"/>
  </si>
  <si>
    <t>監査実施費用</t>
    <rPh sb="0" eb="2">
      <t>カンサ</t>
    </rPh>
    <rPh sb="2" eb="4">
      <t>ジッシ</t>
    </rPh>
    <rPh sb="4" eb="6">
      <t>ヒヨウ</t>
    </rPh>
    <phoneticPr fontId="1"/>
  </si>
  <si>
    <t>\10,000×実施時間</t>
    <phoneticPr fontId="1"/>
  </si>
  <si>
    <t>病院情報システム
閲覧アカウント発行料</t>
    <rPh sb="0" eb="2">
      <t>ビョウイン</t>
    </rPh>
    <rPh sb="2" eb="4">
      <t>ジョウホウ</t>
    </rPh>
    <rPh sb="9" eb="11">
      <t>エツラン</t>
    </rPh>
    <rPh sb="16" eb="18">
      <t>ハッコウ</t>
    </rPh>
    <rPh sb="18" eb="19">
      <t>リョウ</t>
    </rPh>
    <phoneticPr fontId="1"/>
  </si>
  <si>
    <t>1アカウント1実施分</t>
    <rPh sb="7" eb="9">
      <t>ジッシ</t>
    </rPh>
    <rPh sb="9" eb="10">
      <t>ブン</t>
    </rPh>
    <phoneticPr fontId="1"/>
  </si>
  <si>
    <t>治験審査に係る費用</t>
    <rPh sb="0" eb="2">
      <t>チケン</t>
    </rPh>
    <rPh sb="2" eb="4">
      <t>シンサ</t>
    </rPh>
    <rPh sb="5" eb="6">
      <t>カカ</t>
    </rPh>
    <rPh sb="7" eb="9">
      <t>ヒヨウ</t>
    </rPh>
    <phoneticPr fontId="1"/>
  </si>
  <si>
    <t>Ⓐ</t>
    <phoneticPr fontId="1"/>
  </si>
  <si>
    <t>管理費Ⓑ</t>
    <rPh sb="0" eb="3">
      <t>カンリヒ</t>
    </rPh>
    <phoneticPr fontId="1"/>
  </si>
  <si>
    <t>請求額
(消費税別)</t>
    <phoneticPr fontId="1"/>
  </si>
  <si>
    <t>定例委員会審査費</t>
  </si>
  <si>
    <t>事前閲覧のない(当日)資料に関する定例委員会審査費</t>
    <rPh sb="0" eb="2">
      <t>ジゼン</t>
    </rPh>
    <rPh sb="2" eb="4">
      <t>エツラン</t>
    </rPh>
    <rPh sb="8" eb="10">
      <t>トウジツ</t>
    </rPh>
    <rPh sb="11" eb="13">
      <t>シリョウ</t>
    </rPh>
    <rPh sb="14" eb="15">
      <t>カン</t>
    </rPh>
    <phoneticPr fontId="1"/>
  </si>
  <si>
    <t>迅速審査費</t>
    <phoneticPr fontId="1"/>
  </si>
  <si>
    <t>実施の適否の審査</t>
    <phoneticPr fontId="1"/>
  </si>
  <si>
    <t>新規試験</t>
    <rPh sb="0" eb="2">
      <t>シンキ</t>
    </rPh>
    <rPh sb="2" eb="4">
      <t>シケン</t>
    </rPh>
    <phoneticPr fontId="1"/>
  </si>
  <si>
    <t>申請経費に含まれる。</t>
    <rPh sb="0" eb="2">
      <t>シンセイ</t>
    </rPh>
    <rPh sb="2" eb="4">
      <t>ケイヒ</t>
    </rPh>
    <rPh sb="5" eb="6">
      <t>フク</t>
    </rPh>
    <phoneticPr fontId="1"/>
  </si>
  <si>
    <t>治験から製造販売後臨床試験への移行試験</t>
    <phoneticPr fontId="1"/>
  </si>
  <si>
    <t>継続の適否の審査</t>
    <phoneticPr fontId="1"/>
  </si>
  <si>
    <t>重篤な有害事象に関する審査</t>
    <phoneticPr fontId="1"/>
  </si>
  <si>
    <t>１審査分まとめて
\10,000</t>
    <rPh sb="1" eb="3">
      <t>シンサ</t>
    </rPh>
    <rPh sb="3" eb="4">
      <t>ブン</t>
    </rPh>
    <phoneticPr fontId="1"/>
  </si>
  <si>
    <t>１審査分まとめて
\10,000</t>
    <phoneticPr fontId="1"/>
  </si>
  <si>
    <t>１審査分まとめて
\１0,000</t>
    <phoneticPr fontId="1"/>
  </si>
  <si>
    <t>安全性情報等に関する審査</t>
    <phoneticPr fontId="1"/>
  </si>
  <si>
    <t>緊急回避の逸脱に関する審査</t>
    <phoneticPr fontId="1"/>
  </si>
  <si>
    <t>GCP第31条の継続審査</t>
    <phoneticPr fontId="1"/>
  </si>
  <si>
    <t>継続適否に関するその他の審査</t>
    <rPh sb="0" eb="2">
      <t>ケイゾク</t>
    </rPh>
    <rPh sb="2" eb="4">
      <t>テキヒ</t>
    </rPh>
    <rPh sb="5" eb="6">
      <t>カン</t>
    </rPh>
    <rPh sb="10" eb="11">
      <t>タ</t>
    </rPh>
    <rPh sb="12" eb="14">
      <t>シンサ</t>
    </rPh>
    <phoneticPr fontId="1"/>
  </si>
  <si>
    <t>変更に関する審査</t>
    <phoneticPr fontId="1"/>
  </si>
  <si>
    <t>その他の審査</t>
    <phoneticPr fontId="1"/>
  </si>
  <si>
    <t>被験者負担軽減費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</si>
  <si>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1被験者
1回当たりの額</t>
    <phoneticPr fontId="1"/>
  </si>
  <si>
    <r>
      <t>1回の基準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indexed="8"/>
        <rFont val="メイリオ"/>
        <family val="3"/>
        <charset val="128"/>
      </rPr>
      <t>(何れかを選択)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1" eb="2">
      <t>カイ</t>
    </rPh>
    <rPh sb="3" eb="5">
      <t>キジュン</t>
    </rPh>
    <rPh sb="9" eb="10">
      <t>イズ</t>
    </rPh>
    <rPh sb="13" eb="15">
      <t>センタク</t>
    </rPh>
    <rPh sb="20" eb="21">
      <t>ワク</t>
    </rPh>
    <rPh sb="22" eb="24">
      <t>キイロ</t>
    </rPh>
    <rPh sb="25" eb="27">
      <t>バアイ</t>
    </rPh>
    <rPh sb="28" eb="30">
      <t>カキ</t>
    </rPh>
    <rPh sb="30" eb="32">
      <t>ニュウリョク</t>
    </rPh>
    <rPh sb="33" eb="34">
      <t>アヤマ</t>
    </rPh>
    <phoneticPr fontId="1"/>
  </si>
  <si>
    <t>被験者負担軽減費①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</si>
  <si>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1来院及び1入退院毎</t>
    <phoneticPr fontId="1"/>
  </si>
  <si>
    <r>
      <t>来院及び1入退院毎</t>
    </r>
    <r>
      <rPr>
        <vertAlign val="superscript"/>
        <sz val="11"/>
        <color theme="1"/>
        <rFont val="メイリオ"/>
        <family val="3"/>
        <charset val="128"/>
      </rPr>
      <t>2)</t>
    </r>
    <phoneticPr fontId="1"/>
  </si>
  <si>
    <t>管理費②</t>
    <rPh sb="0" eb="2">
      <t>カンリ</t>
    </rPh>
    <rPh sb="2" eb="3">
      <t>ヒ</t>
    </rPh>
    <phoneticPr fontId="1"/>
  </si>
  <si>
    <r>
      <t>毎</t>
    </r>
    <r>
      <rPr>
        <vertAlign val="superscript"/>
        <sz val="11"/>
        <color theme="1"/>
        <rFont val="メイリオ"/>
        <family val="3"/>
        <charset val="128"/>
      </rPr>
      <t>3)</t>
    </r>
    <phoneticPr fontId="1"/>
  </si>
  <si>
    <t>負担軽減費なし</t>
    <rPh sb="0" eb="2">
      <t>フタン</t>
    </rPh>
    <rPh sb="2" eb="4">
      <t>ケイゲン</t>
    </rPh>
    <rPh sb="4" eb="5">
      <t>ヒ</t>
    </rPh>
    <phoneticPr fontId="1"/>
  </si>
  <si>
    <r>
      <t>別途覚書で定める。</t>
    </r>
    <r>
      <rPr>
        <vertAlign val="superscript"/>
        <sz val="11"/>
        <color theme="1"/>
        <rFont val="メイリオ"/>
        <family val="3"/>
        <charset val="128"/>
      </rPr>
      <t>4)</t>
    </r>
    <rPh sb="0" eb="2">
      <t>ベット</t>
    </rPh>
    <rPh sb="2" eb="4">
      <t>オボエガキ</t>
    </rPh>
    <rPh sb="5" eb="6">
      <t>サダ</t>
    </rPh>
    <phoneticPr fontId="1"/>
  </si>
  <si>
    <t>1)「1来院及び1入退院毎」が初期設定されています。
2)1来院毎としない場合に選択し数値を記入
3)来院以外を基準とする場合等に選択し基準を記入
4)覚書が未締結の場合は被験者負担軽減費なしとします。</t>
    <rPh sb="15" eb="17">
      <t>ショキ</t>
    </rPh>
    <rPh sb="17" eb="19">
      <t>セッテイ</t>
    </rPh>
    <rPh sb="63" eb="64">
      <t>ナド</t>
    </rPh>
    <rPh sb="76" eb="78">
      <t>オボエガキ</t>
    </rPh>
    <rPh sb="79" eb="80">
      <t>ミ</t>
    </rPh>
    <rPh sb="80" eb="82">
      <t>テイケツ</t>
    </rPh>
    <rPh sb="83" eb="85">
      <t>バアイ</t>
    </rPh>
    <rPh sb="86" eb="89">
      <t>ヒケンシャ</t>
    </rPh>
    <rPh sb="89" eb="91">
      <t>フタン</t>
    </rPh>
    <rPh sb="91" eb="93">
      <t>ケイゲン</t>
    </rPh>
    <rPh sb="93" eb="94">
      <t>ヒ</t>
    </rPh>
    <phoneticPr fontId="1"/>
  </si>
  <si>
    <t>原則、月毎請求とします。</t>
    <phoneticPr fontId="1"/>
  </si>
  <si>
    <t>記録等の保存に関する費用</t>
    <rPh sb="0" eb="2">
      <t>キロク</t>
    </rPh>
    <rPh sb="2" eb="3">
      <t>ナド</t>
    </rPh>
    <rPh sb="4" eb="6">
      <t>ホゾン</t>
    </rPh>
    <rPh sb="7" eb="8">
      <t>カン</t>
    </rPh>
    <rPh sb="10" eb="12">
      <t>ヒヨウ</t>
    </rPh>
    <phoneticPr fontId="1"/>
  </si>
  <si>
    <t>有償保存期間の月額料
①+②</t>
    <rPh sb="0" eb="2">
      <t>ユウショウ</t>
    </rPh>
    <rPh sb="2" eb="4">
      <t>ホゾン</t>
    </rPh>
    <rPh sb="4" eb="6">
      <t>キカン</t>
    </rPh>
    <rPh sb="7" eb="9">
      <t>ゲツガク</t>
    </rPh>
    <rPh sb="9" eb="10">
      <t>リョウ</t>
    </rPh>
    <phoneticPr fontId="1"/>
  </si>
  <si>
    <r>
      <t xml:space="preserve">請求額
(①＋②)×保存月数
</t>
    </r>
    <r>
      <rPr>
        <sz val="10"/>
        <color indexed="8"/>
        <rFont val="メイリオ"/>
        <family val="3"/>
        <charset val="128"/>
      </rPr>
      <t>(消費税別)</t>
    </r>
    <rPh sb="0" eb="2">
      <t>セイキュウ</t>
    </rPh>
    <rPh sb="2" eb="3">
      <t>ガク</t>
    </rPh>
    <rPh sb="10" eb="12">
      <t>ホゾン</t>
    </rPh>
    <rPh sb="12" eb="14">
      <t>ツキスウ</t>
    </rPh>
    <rPh sb="16" eb="19">
      <t>ショウヒゼイ</t>
    </rPh>
    <rPh sb="19" eb="20">
      <t>ベツ</t>
    </rPh>
    <phoneticPr fontId="1"/>
  </si>
  <si>
    <r>
      <t xml:space="preserve">保存期間
</t>
    </r>
    <r>
      <rPr>
        <sz val="9"/>
        <color indexed="8"/>
        <rFont val="メイリオ"/>
        <family val="3"/>
        <charset val="128"/>
      </rPr>
      <t>(期間を指定する場合は該当ボックスにチェックし日付を記入)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0" eb="2">
      <t>ホゾン</t>
    </rPh>
    <rPh sb="2" eb="4">
      <t>キカン</t>
    </rPh>
    <rPh sb="6" eb="8">
      <t>キカン</t>
    </rPh>
    <rPh sb="9" eb="11">
      <t>シテイ</t>
    </rPh>
    <rPh sb="13" eb="15">
      <t>バアイ</t>
    </rPh>
    <rPh sb="16" eb="18">
      <t>ガイトウ</t>
    </rPh>
    <rPh sb="28" eb="30">
      <t>ヒヅケ</t>
    </rPh>
    <rPh sb="31" eb="33">
      <t>キニュウ</t>
    </rPh>
    <phoneticPr fontId="1"/>
  </si>
  <si>
    <t>基本料①</t>
    <rPh sb="0" eb="3">
      <t>キホンリョウ</t>
    </rPh>
    <phoneticPr fontId="1"/>
  </si>
  <si>
    <t>～</t>
    <phoneticPr fontId="1"/>
  </si>
  <si>
    <t>症例加算②
[保存例数×\250]</t>
    <rPh sb="0" eb="2">
      <t>ショウレイ</t>
    </rPh>
    <rPh sb="2" eb="4">
      <t>カサン</t>
    </rPh>
    <rPh sb="7" eb="9">
      <t>ホゾン</t>
    </rPh>
    <phoneticPr fontId="1"/>
  </si>
  <si>
    <t>保存例数</t>
    <phoneticPr fontId="1"/>
  </si>
  <si>
    <t>☐</t>
  </si>
  <si>
    <t>1被験者1回当たりの費用
(消費税別)</t>
    <phoneticPr fontId="1"/>
  </si>
  <si>
    <t>メディアによる
画像等の提供</t>
    <phoneticPr fontId="1"/>
  </si>
  <si>
    <t>ECGチャート提供</t>
    <phoneticPr fontId="1"/>
  </si>
  <si>
    <t>委託研究費及び病院管理費、
治験コーディネーターに係る費用</t>
    <rPh sb="0" eb="2">
      <t>イタク</t>
    </rPh>
    <rPh sb="2" eb="5">
      <t>ケンキュウヒ</t>
    </rPh>
    <rPh sb="5" eb="6">
      <t>オヨ</t>
    </rPh>
    <rPh sb="7" eb="9">
      <t>ビョウイン</t>
    </rPh>
    <rPh sb="9" eb="12">
      <t>カンリヒ</t>
    </rPh>
    <rPh sb="14" eb="16">
      <t>チケン</t>
    </rPh>
    <rPh sb="25" eb="26">
      <t>カカ</t>
    </rPh>
    <rPh sb="27" eb="29">
      <t>ヒヨウ</t>
    </rPh>
    <phoneticPr fontId="1"/>
  </si>
  <si>
    <t>委託研究費及び病院管理費</t>
    <rPh sb="0" eb="2">
      <t>イタク</t>
    </rPh>
    <rPh sb="2" eb="5">
      <t>ケンキュウヒ</t>
    </rPh>
    <rPh sb="5" eb="6">
      <t>オヨ</t>
    </rPh>
    <rPh sb="7" eb="9">
      <t>ビョウイン</t>
    </rPh>
    <rPh sb="9" eb="11">
      <t>カンリ</t>
    </rPh>
    <rPh sb="11" eb="12">
      <t>ヒ</t>
    </rPh>
    <phoneticPr fontId="1"/>
  </si>
  <si>
    <t>「日本私立医科大学協会ポイント表」に基づく
ポイント数Ⓐ</t>
    <phoneticPr fontId="1"/>
  </si>
  <si>
    <r>
      <t xml:space="preserve">1ポイントあたりの金額
または
脱落症例費の割合
</t>
    </r>
    <r>
      <rPr>
        <sz val="8"/>
        <color indexed="8"/>
        <rFont val="メイリオ"/>
        <family val="3"/>
        <charset val="128"/>
      </rPr>
      <t>0.00~1.00（小数点第2位まで）</t>
    </r>
    <r>
      <rPr>
        <sz val="11"/>
        <color theme="1"/>
        <rFont val="メイリオ"/>
        <family val="3"/>
        <charset val="128"/>
      </rPr>
      <t xml:space="preserve">
Ⓑ</t>
    </r>
    <rPh sb="16" eb="18">
      <t>ダツラク</t>
    </rPh>
    <rPh sb="18" eb="20">
      <t>ショウレイ</t>
    </rPh>
    <rPh sb="20" eb="21">
      <t>ヒ</t>
    </rPh>
    <rPh sb="22" eb="24">
      <t>ワリアイ</t>
    </rPh>
    <rPh sb="35" eb="38">
      <t>ショウスウテン</t>
    </rPh>
    <rPh sb="38" eb="39">
      <t>ダイ</t>
    </rPh>
    <rPh sb="40" eb="41">
      <t>イ</t>
    </rPh>
    <phoneticPr fontId="1"/>
  </si>
  <si>
    <t>Ⓓの算出式</t>
    <rPh sb="2" eb="4">
      <t>サンシュツ</t>
    </rPh>
    <rPh sb="4" eb="5">
      <t>シキ</t>
    </rPh>
    <phoneticPr fontId="1"/>
  </si>
  <si>
    <r>
      <rPr>
        <sz val="10.5"/>
        <color theme="1"/>
        <rFont val="メイリオ"/>
        <family val="3"/>
        <charset val="128"/>
      </rPr>
      <t>1実施症例あたりの研究費</t>
    </r>
    <r>
      <rPr>
        <sz val="11"/>
        <color theme="1"/>
        <rFont val="メイリオ"/>
        <family val="3"/>
        <charset val="128"/>
      </rPr>
      <t xml:space="preserve">
または
病院管理費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（消費税別）Ⓓ</t>
    </r>
    <rPh sb="1" eb="3">
      <t>ジッシ</t>
    </rPh>
    <rPh sb="17" eb="19">
      <t>ビョウイン</t>
    </rPh>
    <rPh sb="19" eb="21">
      <t>カンリ</t>
    </rPh>
    <rPh sb="26" eb="28">
      <t>ショウヒ</t>
    </rPh>
    <rPh sb="28" eb="30">
      <t>ゼイベツ</t>
    </rPh>
    <phoneticPr fontId="1"/>
  </si>
  <si>
    <t>委託研究費（実施症例)①</t>
    <rPh sb="0" eb="2">
      <t>イタク</t>
    </rPh>
    <rPh sb="2" eb="5">
      <t>ケンキュウヒ</t>
    </rPh>
    <rPh sb="6" eb="8">
      <t>ジッシ</t>
    </rPh>
    <rPh sb="8" eb="10">
      <t>ショウレイ</t>
    </rPh>
    <phoneticPr fontId="1"/>
  </si>
  <si>
    <t>委託研究費（脱落症例）</t>
    <phoneticPr fontId="1"/>
  </si>
  <si>
    <t>(①のⒹ額)×Ⓑ</t>
    <rPh sb="4" eb="5">
      <t>ガク</t>
    </rPh>
    <phoneticPr fontId="1"/>
  </si>
  <si>
    <t>治験コーディネーターに係る費用</t>
    <rPh sb="0" eb="2">
      <t>チケン</t>
    </rPh>
    <rPh sb="11" eb="12">
      <t>カカ</t>
    </rPh>
    <rPh sb="13" eb="15">
      <t>ヒヨウ</t>
    </rPh>
    <phoneticPr fontId="1"/>
  </si>
  <si>
    <t>「日本私立医科大学協会ポイント表」に基づく
ポイント数
Ⓐ</t>
    <phoneticPr fontId="1"/>
  </si>
  <si>
    <r>
      <rPr>
        <sz val="10"/>
        <color indexed="8"/>
        <rFont val="メイリオ"/>
        <family val="3"/>
        <charset val="128"/>
      </rPr>
      <t>1ポイントあたりの金額
または
月額基本料</t>
    </r>
    <r>
      <rPr>
        <sz val="11"/>
        <color theme="1"/>
        <rFont val="メイリオ"/>
        <family val="3"/>
        <charset val="128"/>
      </rPr>
      <t xml:space="preserve">
Ⓑ</t>
    </r>
    <rPh sb="16" eb="18">
      <t>ゲツガク</t>
    </rPh>
    <rPh sb="18" eb="21">
      <t>キホンリョウ</t>
    </rPh>
    <phoneticPr fontId="1"/>
  </si>
  <si>
    <t>Ⓒの算出式</t>
    <rPh sb="2" eb="4">
      <t>サンシュツ</t>
    </rPh>
    <rPh sb="4" eb="5">
      <t>シキ</t>
    </rPh>
    <phoneticPr fontId="1"/>
  </si>
  <si>
    <t>1実施症例あたりの費用
または
月額基本料
（消費税別）
Ⓒ</t>
    <rPh sb="1" eb="3">
      <t>ジッシ</t>
    </rPh>
    <rPh sb="3" eb="5">
      <t>ショウレイ</t>
    </rPh>
    <rPh sb="9" eb="11">
      <t>ヒヨウ</t>
    </rPh>
    <rPh sb="16" eb="18">
      <t>ゲツガク</t>
    </rPh>
    <rPh sb="18" eb="21">
      <t>キホンリョウ</t>
    </rPh>
    <rPh sb="23" eb="25">
      <t>ショウヒ</t>
    </rPh>
    <rPh sb="25" eb="27">
      <t>ゼイベツ</t>
    </rPh>
    <phoneticPr fontId="1"/>
  </si>
  <si>
    <t>備考</t>
    <rPh sb="0" eb="2">
      <t>ビコウ</t>
    </rPh>
    <phoneticPr fontId="1"/>
  </si>
  <si>
    <t>症例実施費</t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</si>
  <si>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[実施症例費+管理費+間接費]</t>
    </r>
    <phoneticPr fontId="1"/>
  </si>
  <si>
    <t>月額基本料</t>
    <rPh sb="0" eb="2">
      <t>ゲツガク</t>
    </rPh>
    <rPh sb="2" eb="5">
      <t>キホンリョウ</t>
    </rPh>
    <phoneticPr fontId="1"/>
  </si>
  <si>
    <r>
      <t xml:space="preserve">管理費
</t>
    </r>
    <r>
      <rPr>
        <sz val="9"/>
        <color theme="1"/>
        <rFont val="メイリオ"/>
        <family val="3"/>
        <charset val="128"/>
      </rPr>
      <t>[月額基本料×0.35]</t>
    </r>
    <rPh sb="0" eb="3">
      <t>カンリヒ</t>
    </rPh>
    <phoneticPr fontId="1"/>
  </si>
  <si>
    <r>
      <t xml:space="preserve">間接費
</t>
    </r>
    <r>
      <rPr>
        <sz val="9"/>
        <color theme="1"/>
        <rFont val="メイリオ"/>
        <family val="3"/>
        <charset val="128"/>
      </rPr>
      <t>[(月額基本料+管理費)×0.3]</t>
    </r>
    <rPh sb="0" eb="2">
      <t>カンセツ</t>
    </rPh>
    <rPh sb="2" eb="3">
      <t>ヒ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</si>
  <si>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</si>
  <si>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</si>
  <si>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㊞</t>
    <phoneticPr fontId="1"/>
  </si>
  <si>
    <t>西暦</t>
    <rPh sb="0" eb="2">
      <t>セイレキ</t>
    </rPh>
    <phoneticPr fontId="1"/>
  </si>
  <si>
    <t>病院長</t>
    <rPh sb="0" eb="3">
      <t>ビョウインチョウ</t>
    </rPh>
    <phoneticPr fontId="1"/>
  </si>
  <si>
    <t>東海大学医学部付属病院</t>
    <phoneticPr fontId="1"/>
  </si>
  <si>
    <t>締結の「臨床試験費用に関する覚書」(様式別紙18)別表1改訂版</t>
    <phoneticPr fontId="1"/>
  </si>
  <si>
    <t>締結の「臨床試験費用に関する覚書」(様式別紙18)別表2改訂版</t>
    <phoneticPr fontId="1"/>
  </si>
  <si>
    <t>神奈川県伊勢原市下糟屋１４3</t>
    <phoneticPr fontId="1"/>
  </si>
  <si>
    <t>製造販売後臨床試験</t>
    <phoneticPr fontId="1"/>
  </si>
  <si>
    <t>治験実施計画書番号</t>
    <phoneticPr fontId="1"/>
  </si>
  <si>
    <t>治験課題名</t>
    <phoneticPr fontId="1"/>
  </si>
  <si>
    <t>要素</t>
    <rPh sb="0" eb="2">
      <t>ヨウソ</t>
    </rPh>
    <phoneticPr fontId="1"/>
  </si>
  <si>
    <t>ウエイト</t>
    <phoneticPr fontId="1"/>
  </si>
  <si>
    <t>ポイント</t>
    <phoneticPr fontId="1"/>
  </si>
  <si>
    <t>点数</t>
    <rPh sb="0" eb="2">
      <t>テンスウ</t>
    </rPh>
    <phoneticPr fontId="1"/>
  </si>
  <si>
    <t>Ⅰ</t>
    <phoneticPr fontId="1"/>
  </si>
  <si>
    <t>Ⅱ</t>
    <phoneticPr fontId="1"/>
  </si>
  <si>
    <t>Ⅲ</t>
    <phoneticPr fontId="1"/>
  </si>
  <si>
    <t>Ⅳ</t>
    <phoneticPr fontId="1"/>
  </si>
  <si>
    <t>Ⅴ</t>
    <phoneticPr fontId="1"/>
  </si>
  <si>
    <t>ウエイト</t>
    <phoneticPr fontId="1"/>
  </si>
  <si>
    <t>×</t>
    <phoneticPr fontId="1"/>
  </si>
  <si>
    <t>×</t>
    <phoneticPr fontId="1"/>
  </si>
  <si>
    <t>ウエイト</t>
    <phoneticPr fontId="1"/>
  </si>
  <si>
    <t>×</t>
    <phoneticPr fontId="1"/>
  </si>
  <si>
    <t>×</t>
    <phoneticPr fontId="1"/>
  </si>
  <si>
    <t>＠</t>
    <phoneticPr fontId="1"/>
  </si>
  <si>
    <t>A</t>
    <phoneticPr fontId="1"/>
  </si>
  <si>
    <t>疾患の重症度</t>
  </si>
  <si>
    <t>軽度</t>
    <rPh sb="0" eb="2">
      <t>ケイド</t>
    </rPh>
    <phoneticPr fontId="1"/>
  </si>
  <si>
    <t>中等度</t>
    <rPh sb="0" eb="2">
      <t>チュウトウ</t>
    </rPh>
    <rPh sb="2" eb="3">
      <t>ド</t>
    </rPh>
    <phoneticPr fontId="1"/>
  </si>
  <si>
    <t>重症又は重篤</t>
    <rPh sb="0" eb="2">
      <t>ジュウショウ</t>
    </rPh>
    <rPh sb="2" eb="3">
      <t>マタ</t>
    </rPh>
    <rPh sb="4" eb="6">
      <t>ジュウトク</t>
    </rPh>
    <phoneticPr fontId="1"/>
  </si>
  <si>
    <t>B</t>
    <phoneticPr fontId="1"/>
  </si>
  <si>
    <t>入院・外来の別</t>
  </si>
  <si>
    <t>外来</t>
    <rPh sb="0" eb="2">
      <t>ガイライ</t>
    </rPh>
    <phoneticPr fontId="1"/>
  </si>
  <si>
    <t>入院</t>
    <rPh sb="0" eb="2">
      <t>ニュウイン</t>
    </rPh>
    <phoneticPr fontId="1"/>
  </si>
  <si>
    <t>－</t>
    <phoneticPr fontId="1"/>
  </si>
  <si>
    <t>C</t>
    <phoneticPr fontId="1"/>
  </si>
  <si>
    <t>E</t>
    <phoneticPr fontId="1"/>
  </si>
  <si>
    <t>ポピュレーション</t>
  </si>
  <si>
    <t>成人</t>
    <rPh sb="0" eb="2">
      <t>セイジン</t>
    </rPh>
    <phoneticPr fontId="1"/>
  </si>
  <si>
    <t>新生児
低体重出生児</t>
    <rPh sb="0" eb="3">
      <t>シンセイジ</t>
    </rPh>
    <rPh sb="4" eb="7">
      <t>テイタイジュウ</t>
    </rPh>
    <rPh sb="7" eb="9">
      <t>シュッショウ</t>
    </rPh>
    <rPh sb="9" eb="10">
      <t>ジ</t>
    </rPh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</si>
  <si>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</si>
  <si>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</si>
  <si>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</si>
  <si>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</si>
  <si>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１回</t>
    <rPh sb="1" eb="2">
      <t>カイ</t>
    </rPh>
    <phoneticPr fontId="1"/>
  </si>
  <si>
    <t>２～３回</t>
    <rPh sb="3" eb="4">
      <t>カイ</t>
    </rPh>
    <phoneticPr fontId="1"/>
  </si>
  <si>
    <t>４回以上</t>
    <rPh sb="1" eb="2">
      <t>カイ</t>
    </rPh>
    <rPh sb="2" eb="4">
      <t>イジョウ</t>
    </rPh>
    <phoneticPr fontId="1"/>
  </si>
  <si>
    <t>J</t>
    <phoneticPr fontId="1"/>
  </si>
  <si>
    <t>非侵襲的な機能検査、
画像診断等</t>
    <phoneticPr fontId="1"/>
  </si>
  <si>
    <t>－</t>
    <phoneticPr fontId="1"/>
  </si>
  <si>
    <t>５項目以下</t>
    <rPh sb="1" eb="3">
      <t>コウモク</t>
    </rPh>
    <rPh sb="3" eb="5">
      <t>イカ</t>
    </rPh>
    <phoneticPr fontId="1"/>
  </si>
  <si>
    <t>６項目以上</t>
    <rPh sb="1" eb="3">
      <t>コウモク</t>
    </rPh>
    <rPh sb="3" eb="5">
      <t>イジョウ</t>
    </rPh>
    <phoneticPr fontId="1"/>
  </si>
  <si>
    <t>侵襲を伴う臨床薬理的な
検査・測定</t>
    <phoneticPr fontId="1"/>
  </si>
  <si>
    <t>３０枚以内</t>
    <rPh sb="2" eb="3">
      <t>マイ</t>
    </rPh>
    <rPh sb="3" eb="5">
      <t>イナイ</t>
    </rPh>
    <phoneticPr fontId="1"/>
  </si>
  <si>
    <t>３１～５０枚</t>
    <rPh sb="5" eb="6">
      <t>マイ</t>
    </rPh>
    <phoneticPr fontId="1"/>
  </si>
  <si>
    <t>なし</t>
    <phoneticPr fontId="1"/>
  </si>
  <si>
    <t>合計</t>
    <rPh sb="0" eb="2">
      <t>ゴウケイ</t>
    </rPh>
    <phoneticPr fontId="1"/>
  </si>
  <si>
    <t>ポイント</t>
    <phoneticPr fontId="1"/>
  </si>
  <si>
    <t>ポイント算出用Table</t>
    <rPh sb="4" eb="6">
      <t>サンシュツ</t>
    </rPh>
    <rPh sb="6" eb="7">
      <t>ヨウ</t>
    </rPh>
    <phoneticPr fontId="1"/>
  </si>
  <si>
    <t>Visitポイント割合Table</t>
    <rPh sb="9" eb="11">
      <t>ワリアイ</t>
    </rPh>
    <phoneticPr fontId="1"/>
  </si>
  <si>
    <t>負担軽減費Table</t>
    <rPh sb="0" eb="2">
      <t>フタン</t>
    </rPh>
    <rPh sb="2" eb="4">
      <t>ケイゲン</t>
    </rPh>
    <rPh sb="4" eb="5">
      <t>ヒ</t>
    </rPh>
    <phoneticPr fontId="1"/>
  </si>
  <si>
    <t>デフォルト</t>
    <phoneticPr fontId="1"/>
  </si>
  <si>
    <t>医薬品
(投与期間)</t>
    <rPh sb="0" eb="3">
      <t>イヤクヒン</t>
    </rPh>
    <rPh sb="5" eb="7">
      <t>トウヨ</t>
    </rPh>
    <rPh sb="7" eb="9">
      <t>キカン</t>
    </rPh>
    <phoneticPr fontId="1"/>
  </si>
  <si>
    <t>J,K</t>
    <phoneticPr fontId="1"/>
  </si>
  <si>
    <t>機器
(観察回数･
使用目的)</t>
    <rPh sb="0" eb="2">
      <t>キキ</t>
    </rPh>
    <rPh sb="4" eb="6">
      <t>カンサツ</t>
    </rPh>
    <rPh sb="6" eb="8">
      <t>カイスウ</t>
    </rPh>
    <rPh sb="10" eb="12">
      <t>シヨウ</t>
    </rPh>
    <rPh sb="12" eb="14">
      <t>モクテキ</t>
    </rPh>
    <phoneticPr fontId="1"/>
  </si>
  <si>
    <t>機器
(検査項目)
医薬品
(承認文書)</t>
    <rPh sb="0" eb="2">
      <t>キキ</t>
    </rPh>
    <rPh sb="4" eb="6">
      <t>ケンサ</t>
    </rPh>
    <rPh sb="6" eb="8">
      <t>コウモク</t>
    </rPh>
    <rPh sb="10" eb="13">
      <t>イヤクヒン</t>
    </rPh>
    <rPh sb="15" eb="17">
      <t>ショウニン</t>
    </rPh>
    <rPh sb="17" eb="19">
      <t>ブンショ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</si>
  <si>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(デフォルト)</t>
    </r>
    <rPh sb="0" eb="2">
      <t>チョウセイ</t>
    </rPh>
    <rPh sb="3" eb="5">
      <t>カンリ</t>
    </rPh>
    <rPh sb="10" eb="11">
      <t>ヒョウ</t>
    </rPh>
    <phoneticPr fontId="1"/>
  </si>
  <si>
    <t>調製･管理
ポイント表
(管理期間)</t>
    <rPh sb="0" eb="2">
      <t>チョウセイ</t>
    </rPh>
    <rPh sb="3" eb="5">
      <t>カンリ</t>
    </rPh>
    <rPh sb="10" eb="11">
      <t>ヒョウ</t>
    </rPh>
    <rPh sb="13" eb="15">
      <t>カンリ</t>
    </rPh>
    <rPh sb="15" eb="17">
      <t>キカン</t>
    </rPh>
    <phoneticPr fontId="1"/>
  </si>
  <si>
    <t>調製･管理
ポイント表
(保存状況)</t>
    <rPh sb="0" eb="2">
      <t>チョウセイ</t>
    </rPh>
    <rPh sb="3" eb="5">
      <t>カンリ</t>
    </rPh>
    <rPh sb="10" eb="11">
      <t>ヒョウ</t>
    </rPh>
    <rPh sb="13" eb="15">
      <t>ホゾン</t>
    </rPh>
    <rPh sb="15" eb="17">
      <t>ジョウキョウ</t>
    </rPh>
    <phoneticPr fontId="1"/>
  </si>
  <si>
    <t>調製･管理
ポイント表
(併用･対照薬)</t>
    <rPh sb="0" eb="2">
      <t>チョウセイ</t>
    </rPh>
    <rPh sb="3" eb="5">
      <t>カンリ</t>
    </rPh>
    <rPh sb="10" eb="11">
      <t>ヒョウ</t>
    </rPh>
    <rPh sb="13" eb="15">
      <t>ヘイヨウ</t>
    </rPh>
    <rPh sb="16" eb="18">
      <t>タイショウ</t>
    </rPh>
    <rPh sb="18" eb="19">
      <t>ヤク</t>
    </rPh>
    <phoneticPr fontId="1"/>
  </si>
  <si>
    <t>調製･管理
ポイント表
(レジメン数)</t>
    <rPh sb="0" eb="2">
      <t>チョウセイ</t>
    </rPh>
    <rPh sb="3" eb="5">
      <t>カンリ</t>
    </rPh>
    <rPh sb="10" eb="11">
      <t>ヒョウ</t>
    </rPh>
    <rPh sb="17" eb="18">
      <t>スウ</t>
    </rPh>
    <phoneticPr fontId="1"/>
  </si>
  <si>
    <t>調製･管理
ポイント表
(種目)</t>
    <rPh sb="0" eb="2">
      <t>チョウセイ</t>
    </rPh>
    <rPh sb="3" eb="5">
      <t>カンリ</t>
    </rPh>
    <rPh sb="10" eb="11">
      <t>ヒョウ</t>
    </rPh>
    <rPh sb="13" eb="15">
      <t>シュモク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</si>
  <si>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(剤型数・保管状況)</t>
    </r>
    <rPh sb="0" eb="2">
      <t>チョウセイ</t>
    </rPh>
    <rPh sb="3" eb="5">
      <t>カンリ</t>
    </rPh>
    <rPh sb="10" eb="11">
      <t>ヒョウ</t>
    </rPh>
    <rPh sb="13" eb="15">
      <t>ザイケイ</t>
    </rPh>
    <rPh sb="15" eb="16">
      <t>スウ</t>
    </rPh>
    <rPh sb="17" eb="19">
      <t>ホカン</t>
    </rPh>
    <rPh sb="19" eb="21">
      <t>ジョウキョウ</t>
    </rPh>
    <phoneticPr fontId="1"/>
  </si>
  <si>
    <t>調製･管理
ポイント表
(無菌調製)</t>
    <rPh sb="0" eb="2">
      <t>チョウセイ</t>
    </rPh>
    <rPh sb="3" eb="5">
      <t>カンリ</t>
    </rPh>
    <rPh sb="10" eb="11">
      <t>ヒョウ</t>
    </rPh>
    <rPh sb="13" eb="15">
      <t>ムキン</t>
    </rPh>
    <rPh sb="15" eb="17">
      <t>チョウセイ</t>
    </rPh>
    <phoneticPr fontId="1"/>
  </si>
  <si>
    <t>回数</t>
  </si>
  <si>
    <t>Start</t>
    <phoneticPr fontId="1"/>
  </si>
  <si>
    <t>Midway</t>
    <phoneticPr fontId="1"/>
  </si>
  <si>
    <t>End</t>
    <phoneticPr fontId="1"/>
  </si>
  <si>
    <t>1回当たりの金額</t>
    <rPh sb="1" eb="2">
      <t>カイ</t>
    </rPh>
    <rPh sb="2" eb="3">
      <t>ア</t>
    </rPh>
    <rPh sb="6" eb="8">
      <t>キンガク</t>
    </rPh>
    <phoneticPr fontId="1"/>
  </si>
  <si>
    <t>－</t>
    <phoneticPr fontId="1"/>
  </si>
  <si>
    <t>Ⓐ×Ⓑ</t>
    <phoneticPr fontId="1"/>
  </si>
  <si>
    <r>
      <rPr>
        <sz val="11"/>
        <color theme="1"/>
        <rFont val="メイリオ"/>
        <family val="3"/>
        <charset val="128"/>
      </rPr>
      <t>管理費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[症例実施費×0.35]</t>
    </r>
    <rPh sb="0" eb="3">
      <t>カンリヒ</t>
    </rPh>
    <phoneticPr fontId="1"/>
  </si>
  <si>
    <r>
      <rPr>
        <sz val="12"/>
        <color theme="1"/>
        <rFont val="メイリオ"/>
        <family val="3"/>
        <charset val="128"/>
      </rPr>
      <t>間接費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[(症例実施費+管理費)×0.3]</t>
    </r>
    <rPh sb="0" eb="2">
      <t>カンセツ</t>
    </rPh>
    <rPh sb="2" eb="3">
      <t>ヒ</t>
    </rPh>
    <phoneticPr fontId="1"/>
  </si>
  <si>
    <r>
      <t>薬剤及び医療機器管理・事務管理等に係る人件費及び税金等に係る管理費用</t>
    </r>
    <r>
      <rPr>
        <sz val="11"/>
        <color theme="1"/>
        <rFont val="メイリオ"/>
        <family val="3"/>
        <charset val="128"/>
      </rPr>
      <t>②</t>
    </r>
    <phoneticPr fontId="1"/>
  </si>
  <si>
    <r>
      <t>医師・看護師の人件費および建物・機器の減価償却費</t>
    </r>
    <r>
      <rPr>
        <sz val="11"/>
        <color theme="1"/>
        <rFont val="メイリオ"/>
        <family val="3"/>
        <charset val="128"/>
      </rPr>
      <t>③</t>
    </r>
    <phoneticPr fontId="1"/>
  </si>
  <si>
    <r>
      <rPr>
        <sz val="11"/>
        <color theme="1"/>
        <rFont val="メイリオ"/>
        <family val="3"/>
        <charset val="128"/>
      </rPr>
      <t>症例実施費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[Ⓐ×Ⓑ]</t>
    </r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</si>
  <si>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[月額基本料+管理費+間接費]</t>
    </r>
    <phoneticPr fontId="1"/>
  </si>
  <si>
    <t>例</t>
    <rPh sb="0" eb="1">
      <t>レイ</t>
    </rPh>
    <phoneticPr fontId="1"/>
  </si>
  <si>
    <t>➡</t>
    <phoneticPr fontId="1"/>
  </si>
  <si>
    <t>☑</t>
  </si>
  <si>
    <t>なし</t>
    <phoneticPr fontId="1"/>
  </si>
  <si>
    <t>機器ポイント表算出の場合は1契約当たりの合計ポイントを直接入力</t>
    <rPh sb="0" eb="2">
      <t>キキ</t>
    </rPh>
    <rPh sb="6" eb="7">
      <t>ヒョウ</t>
    </rPh>
    <rPh sb="7" eb="9">
      <t>サンシュツ</t>
    </rPh>
    <rPh sb="10" eb="12">
      <t>バアイ</t>
    </rPh>
    <rPh sb="14" eb="16">
      <t>ケイヤク</t>
    </rPh>
    <rPh sb="16" eb="17">
      <t>ア</t>
    </rPh>
    <rPh sb="20" eb="22">
      <t>ゴウケイ</t>
    </rPh>
    <rPh sb="27" eb="29">
      <t>チョクセツ</t>
    </rPh>
    <rPh sb="29" eb="31">
      <t>ニュウリョク</t>
    </rPh>
    <phoneticPr fontId="1"/>
  </si>
  <si>
    <t>なし</t>
    <phoneticPr fontId="1"/>
  </si>
  <si>
    <t>継続試験</t>
    <rPh sb="0" eb="2">
      <t>ケイゾク</t>
    </rPh>
    <rPh sb="2" eb="4">
      <t>シケン</t>
    </rPh>
    <phoneticPr fontId="1"/>
  </si>
  <si>
    <t>再生医療等製品</t>
    <rPh sb="0" eb="2">
      <t>サイセイ</t>
    </rPh>
    <rPh sb="2" eb="4">
      <t>イリョウ</t>
    </rPh>
    <rPh sb="4" eb="5">
      <t>トウ</t>
    </rPh>
    <rPh sb="5" eb="7">
      <t>セイヒン</t>
    </rPh>
    <phoneticPr fontId="1"/>
  </si>
  <si>
    <t>渡辺　雅彦</t>
    <rPh sb="0" eb="2">
      <t>ワタナベ</t>
    </rPh>
    <rPh sb="3" eb="5">
      <t>マサヒコ</t>
    </rPh>
    <phoneticPr fontId="1"/>
  </si>
  <si>
    <t>□</t>
    <phoneticPr fontId="1"/>
  </si>
  <si>
    <t>その他の費用（発生都度請求）</t>
    <rPh sb="2" eb="3">
      <t>タ</t>
    </rPh>
    <rPh sb="4" eb="6">
      <t>ヒヨウ</t>
    </rPh>
    <rPh sb="7" eb="9">
      <t>ハッセイ</t>
    </rPh>
    <rPh sb="9" eb="11">
      <t>ツド</t>
    </rPh>
    <rPh sb="11" eb="13">
      <t>セイキュウ</t>
    </rPh>
    <phoneticPr fontId="1"/>
  </si>
  <si>
    <t>小児・
成人(高齢者、肝･腎障害等合併有)</t>
    <rPh sb="0" eb="2">
      <t>ショウニ</t>
    </rPh>
    <rPh sb="4" eb="6">
      <t>セイジン</t>
    </rPh>
    <rPh sb="7" eb="10">
      <t>コウレイシャ</t>
    </rPh>
    <rPh sb="11" eb="12">
      <t>カン</t>
    </rPh>
    <rPh sb="13" eb="14">
      <t>ジン</t>
    </rPh>
    <rPh sb="14" eb="16">
      <t>ショウガイ</t>
    </rPh>
    <rPh sb="16" eb="17">
      <t>ナド</t>
    </rPh>
    <rPh sb="17" eb="19">
      <t>ガッペイ</t>
    </rPh>
    <rPh sb="19" eb="20">
      <t>アリ</t>
    </rPh>
    <phoneticPr fontId="1"/>
  </si>
  <si>
    <t>D</t>
    <phoneticPr fontId="1"/>
  </si>
  <si>
    <t>K</t>
    <phoneticPr fontId="1"/>
  </si>
  <si>
    <t>L</t>
    <phoneticPr fontId="1"/>
  </si>
  <si>
    <t>デザイン</t>
  </si>
  <si>
    <t>オープン</t>
    <phoneticPr fontId="1"/>
  </si>
  <si>
    <t>単盲検</t>
    <rPh sb="0" eb="1">
      <t>タン</t>
    </rPh>
    <rPh sb="1" eb="3">
      <t>モウケン</t>
    </rPh>
    <phoneticPr fontId="1"/>
  </si>
  <si>
    <t>二重盲検</t>
    <rPh sb="0" eb="2">
      <t>ニジュウ</t>
    </rPh>
    <rPh sb="2" eb="4">
      <t>モウケン</t>
    </rPh>
    <phoneticPr fontId="1"/>
  </si>
  <si>
    <t>治験機器製造承認の状況</t>
    <rPh sb="0" eb="6">
      <t>チケンキキセイゾウ</t>
    </rPh>
    <rPh sb="6" eb="8">
      <t>ショウニン</t>
    </rPh>
    <rPh sb="9" eb="11">
      <t>ジョウキョウ</t>
    </rPh>
    <phoneticPr fontId="1"/>
  </si>
  <si>
    <t>他の適応で　　　　国内で承認</t>
    <rPh sb="0" eb="1">
      <t>タ</t>
    </rPh>
    <rPh sb="2" eb="4">
      <t>テキオウ</t>
    </rPh>
    <rPh sb="9" eb="11">
      <t>コクナイ</t>
    </rPh>
    <rPh sb="12" eb="14">
      <t>ショウニン</t>
    </rPh>
    <phoneticPr fontId="1"/>
  </si>
  <si>
    <t>同一適応で　　　　欧米で承認</t>
    <rPh sb="0" eb="2">
      <t>ドウイツ</t>
    </rPh>
    <rPh sb="2" eb="4">
      <t>テキオウ</t>
    </rPh>
    <rPh sb="9" eb="11">
      <t>オウベイ</t>
    </rPh>
    <rPh sb="12" eb="14">
      <t>ショウニン</t>
    </rPh>
    <phoneticPr fontId="1"/>
  </si>
  <si>
    <t>承認申請に使用される文書等の     作成
(１契約当たりのポイント)</t>
    <rPh sb="24" eb="26">
      <t>ケイヤク</t>
    </rPh>
    <rPh sb="26" eb="27">
      <t>ア</t>
    </rPh>
    <phoneticPr fontId="1"/>
  </si>
  <si>
    <t>・歯科材料（インプラントを除く）        ・家庭用医療機器  ・Ⅱ及びⅢを除くその他の機器</t>
    <phoneticPr fontId="1"/>
  </si>
  <si>
    <t>新構造医療機器</t>
    <phoneticPr fontId="1"/>
  </si>
  <si>
    <t>薬物動態測定等のための
採血・採尿回数
（受診１回あたり）</t>
    <rPh sb="0" eb="6">
      <t>ヤクブツドウタイソクテイ</t>
    </rPh>
    <rPh sb="6" eb="7">
      <t>トウ</t>
    </rPh>
    <phoneticPr fontId="1"/>
  </si>
  <si>
    <t>・薬機法により設置管理が求められる大型機器・体内植え込み医療機器・体内と体外を連結する医療機器</t>
    <rPh sb="1" eb="4">
      <t>ヤッキホウ</t>
    </rPh>
    <rPh sb="3" eb="4">
      <t>ホウ</t>
    </rPh>
    <rPh sb="36" eb="38">
      <t>タイガイ</t>
    </rPh>
    <phoneticPr fontId="1"/>
  </si>
  <si>
    <t>治験機器の使用目的</t>
    <phoneticPr fontId="1"/>
  </si>
  <si>
    <t>請求額</t>
    <rPh sb="0" eb="2">
      <t>セイキュウ</t>
    </rPh>
    <rPh sb="2" eb="3">
      <t>ガク</t>
    </rPh>
    <phoneticPr fontId="1"/>
  </si>
  <si>
    <t>被験機器の原材料名
又は識別記号</t>
    <rPh sb="2" eb="4">
      <t>キキ</t>
    </rPh>
    <rPh sb="5" eb="8">
      <t>ゲンザイリョウ</t>
    </rPh>
    <phoneticPr fontId="1"/>
  </si>
  <si>
    <t>臨床試験研究経費ポイント算出表　　　　　　　　　(医療機器）</t>
    <phoneticPr fontId="1"/>
  </si>
  <si>
    <t>ポイント算出表（202404）Ver.2</t>
    <rPh sb="4" eb="6">
      <t>サンシュツ</t>
    </rPh>
    <rPh sb="6" eb="7">
      <t>ヒョウ</t>
    </rPh>
    <phoneticPr fontId="1"/>
  </si>
  <si>
    <t>臨床試験費用に関する覚書_別表１（202404）Ver.2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</si>
  <si>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t>臨床試験費用に関する覚書_別表２（202404）Ver.2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</si>
</sst>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yyyy&quot;年&quot;m&quot;月&quot;d&quot;日&quot;;@"/>
    <numFmt numFmtId="177" formatCode="[$-F800]dddd\,\ mmmm\ dd\,\ yyyy"/>
    <numFmt numFmtId="178" formatCode="0.00_ "/>
  </numFmts>
  <fonts count="71" x14ac:knownFonts="1">
    <font>
      <sz val="11"/>
      <color theme="1"/>
      <name val="メイリオ"/>
      <family val="3"/>
      <charset val="128"/>
    </font>
    <font>
      <sz val="6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name val="メイリオ"/>
      <family val="3"/>
      <charset val="128"/>
    </font>
    <font>
      <vertAlign val="superscript"/>
      <sz val="11"/>
      <color theme="1"/>
      <name val="メイリオ"/>
      <family val="3"/>
      <charset val="128"/>
    </font>
    <font>
      <sz val="9"/>
      <color indexed="8"/>
      <name val="メイリオ"/>
      <family val="3"/>
      <charset val="128"/>
    </font>
    <font>
      <u/>
      <sz val="9"/>
      <color indexed="8"/>
      <name val="メイリオ"/>
      <family val="3"/>
      <charset val="128"/>
    </font>
    <font>
      <sz val="10"/>
      <color indexed="8"/>
      <name val="メイリオ"/>
      <family val="3"/>
      <charset val="128"/>
    </font>
    <font>
      <sz val="12"/>
      <color theme="1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11"/>
      <color rgb="FF0066FF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indexed="8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0" tint="-4.9989318521683403E-2"/>
      <name val="メイリオ"/>
      <family val="3"/>
      <charset val="128"/>
    </font>
    <font>
      <sz val="11"/>
      <color theme="0" tint="-4.9989318521683403E-2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8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u/>
      <sz val="14"/>
      <color theme="1"/>
      <name val="メイリオ"/>
      <family val="3"/>
      <charset val="128"/>
    </font>
    <font>
      <sz val="8"/>
      <color theme="0" tint="-4.9989318521683403E-2"/>
      <name val="メイリオ"/>
      <family val="3"/>
      <charset val="128"/>
    </font>
    <font>
      <u/>
      <sz val="11"/>
      <name val="メイリオ"/>
      <family val="3"/>
      <charset val="128"/>
    </font>
    <font>
      <sz val="10"/>
      <color rgb="FF0000FF"/>
      <name val="メイリオ"/>
      <family val="3"/>
      <charset val="128"/>
    </font>
    <font>
      <sz val="10"/>
      <name val="メイリオ"/>
      <family val="3"/>
      <charset val="128"/>
    </font>
    <font>
      <sz val="16"/>
      <name val="メイリオ"/>
      <family val="3"/>
      <charset val="128"/>
    </font>
  </fonts>
  <fills count="12">
    <fill>
      <patternFill patternType="none"/>
    </fill>
    <fill>
      <patternFill patternType="gray125"/>
    </fill>
    <fill>
      <patternFill patternType="mediumGray">
        <fgColor rgb="FFFFFF66"/>
      </patternFill>
    </fill>
    <fill>
      <patternFill patternType="gray125">
        <bgColor theme="0" tint="-4.9989318521683403E-2"/>
      </patternFill>
    </fill>
    <fill>
      <patternFill patternType="solid">
        <fgColor auto="1"/>
        <bgColor indexed="64"/>
      </patternFill>
    </fill>
    <fill>
      <patternFill patternType="solid">
        <fgColor rgb="FFFFFF66"/>
        <bgColor indexed="64"/>
      </patternFill>
    </fill>
    <fill>
      <patternFill patternType="mediumGray">
        <fgColor rgb="FFFFFF66"/>
        <bgColor auto="1"/>
      </patternFill>
    </fill>
    <fill>
      <patternFill patternType="gray125">
        <fgColor auto="1"/>
        <bgColor theme="0" tint="-4.9989318521683403E-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</fills>
  <borders count="1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ouble">
        <color indexed="64"/>
      </right>
      <top style="dashed">
        <color indexed="64"/>
      </top>
      <bottom/>
      <diagonal/>
    </border>
    <border>
      <left style="double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 diagonalUp="1">
      <left style="double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/>
      <diagonal/>
    </border>
    <border diagonalUp="1">
      <left style="double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08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10" borderId="0" xfId="0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 shrinkToFit="1"/>
      <protection hidden="1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3" fillId="8" borderId="0" xfId="0" applyNumberFormat="1" applyFont="1" applyFill="1" applyAlignment="1" applyProtection="1">
      <alignment vertical="center"/>
      <protection hidden="1"/>
    </xf>
    <xf numFmtId="0" fontId="0" fillId="8" borderId="0" xfId="0" applyFill="1" applyProtection="1">
      <alignment vertical="center"/>
      <protection hidden="1"/>
    </xf>
    <xf numFmtId="0" fontId="13" fillId="8" borderId="29" xfId="0" applyNumberFormat="1" applyFont="1" applyFill="1" applyBorder="1" applyAlignment="1" applyProtection="1">
      <alignment vertical="center"/>
      <protection hidden="1"/>
    </xf>
    <xf numFmtId="0" fontId="0" fillId="9" borderId="0" xfId="0" applyFill="1" applyProtection="1">
      <alignment vertical="center"/>
      <protection hidden="1"/>
    </xf>
    <xf numFmtId="0" fontId="0" fillId="9" borderId="0" xfId="0" applyNumberFormat="1" applyFill="1" applyProtection="1">
      <alignment vertical="center"/>
      <protection hidden="1"/>
    </xf>
    <xf numFmtId="5" fontId="0" fillId="10" borderId="0" xfId="0" applyNumberFormat="1" applyFill="1" applyAlignment="1" applyProtection="1">
      <alignment horizontal="center" vertical="center"/>
      <protection hidden="1"/>
    </xf>
    <xf numFmtId="0" fontId="0" fillId="8" borderId="0" xfId="0" applyNumberFormat="1" applyFont="1" applyFill="1" applyAlignment="1" applyProtection="1">
      <alignment vertical="center"/>
      <protection hidden="1"/>
    </xf>
    <xf numFmtId="0" fontId="12" fillId="8" borderId="0" xfId="0" applyFont="1" applyFill="1" applyProtection="1">
      <alignment vertical="center"/>
      <protection hidden="1"/>
    </xf>
    <xf numFmtId="0" fontId="0" fillId="8" borderId="29" xfId="0" applyNumberFormat="1" applyFont="1" applyFill="1" applyBorder="1" applyAlignment="1" applyProtection="1">
      <alignment vertical="center"/>
      <protection hidden="1"/>
    </xf>
    <xf numFmtId="0" fontId="4" fillId="8" borderId="0" xfId="0" applyFont="1" applyFill="1" applyProtection="1">
      <alignment vertical="center"/>
      <protection hidden="1"/>
    </xf>
    <xf numFmtId="0" fontId="12" fillId="8" borderId="0" xfId="0" applyNumberFormat="1" applyFont="1" applyFill="1" applyAlignment="1" applyProtection="1">
      <alignment vertical="center"/>
      <protection hidden="1"/>
    </xf>
    <xf numFmtId="0" fontId="14" fillId="0" borderId="0" xfId="0" applyFont="1" applyProtection="1">
      <alignment vertical="center"/>
      <protection hidden="1"/>
    </xf>
    <xf numFmtId="0" fontId="14" fillId="0" borderId="1" xfId="0" applyFont="1" applyBorder="1" applyAlignment="1" applyProtection="1">
      <alignment vertical="center" wrapText="1"/>
      <protection hidden="1"/>
    </xf>
    <xf numFmtId="0" fontId="14" fillId="0" borderId="0" xfId="0" applyFont="1">
      <alignment vertical="center"/>
    </xf>
    <xf numFmtId="0" fontId="16" fillId="0" borderId="0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20" fillId="0" borderId="0" xfId="0" applyFont="1" applyProtection="1">
      <alignment vertical="center"/>
      <protection hidden="1"/>
    </xf>
    <xf numFmtId="0" fontId="21" fillId="0" borderId="0" xfId="0" applyFont="1" applyFill="1">
      <alignment vertical="center"/>
    </xf>
    <xf numFmtId="0" fontId="22" fillId="0" borderId="0" xfId="0" applyFont="1" applyAlignment="1" applyProtection="1">
      <alignment horizontal="left" vertical="center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23" fillId="0" borderId="0" xfId="0" applyFont="1" applyFill="1" applyAlignment="1" applyProtection="1">
      <alignment horizontal="left" vertical="top"/>
      <protection locked="0"/>
    </xf>
    <xf numFmtId="0" fontId="21" fillId="0" borderId="0" xfId="0" applyFont="1" applyAlignment="1">
      <alignment horizontal="center" vertical="center"/>
    </xf>
    <xf numFmtId="0" fontId="25" fillId="0" borderId="0" xfId="0" applyFont="1" applyProtection="1">
      <alignment vertical="center"/>
      <protection hidden="1"/>
    </xf>
    <xf numFmtId="0" fontId="25" fillId="0" borderId="0" xfId="0" applyFont="1">
      <alignment vertical="center"/>
    </xf>
    <xf numFmtId="5" fontId="18" fillId="0" borderId="45" xfId="0" applyNumberFormat="1" applyFont="1" applyFill="1" applyBorder="1" applyAlignment="1" applyProtection="1">
      <alignment vertical="center" wrapText="1"/>
      <protection hidden="1"/>
    </xf>
    <xf numFmtId="0" fontId="18" fillId="0" borderId="29" xfId="0" applyFont="1" applyFill="1" applyBorder="1" applyAlignment="1" applyProtection="1">
      <alignment horizontal="center" vertical="center"/>
      <protection locked="0"/>
    </xf>
    <xf numFmtId="0" fontId="14" fillId="3" borderId="22" xfId="0" applyFont="1" applyFill="1" applyBorder="1" applyAlignment="1" applyProtection="1">
      <alignment horizontal="center" vertical="center"/>
      <protection hidden="1"/>
    </xf>
    <xf numFmtId="0" fontId="14" fillId="3" borderId="23" xfId="0" applyFont="1" applyFill="1" applyBorder="1" applyAlignment="1" applyProtection="1">
      <alignment horizontal="center" vertical="center"/>
      <protection hidden="1"/>
    </xf>
    <xf numFmtId="5" fontId="14" fillId="3" borderId="57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23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2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9" xfId="0" applyFont="1" applyFill="1" applyBorder="1" applyAlignment="1" applyProtection="1">
      <alignment horizontal="center" vertical="center"/>
      <protection locked="0"/>
    </xf>
    <xf numFmtId="0" fontId="14" fillId="0" borderId="27" xfId="0" applyFont="1" applyFill="1" applyBorder="1" applyAlignment="1">
      <alignment horizontal="center" vertical="center" wrapText="1"/>
    </xf>
    <xf numFmtId="5" fontId="14" fillId="0" borderId="27" xfId="0" applyNumberFormat="1" applyFont="1" applyFill="1" applyBorder="1" applyAlignment="1" applyProtection="1">
      <alignment horizontal="center" vertical="center" wrapText="1"/>
      <protection hidden="1"/>
    </xf>
    <xf numFmtId="177" fontId="14" fillId="0" borderId="12" xfId="0" applyNumberFormat="1" applyFont="1" applyBorder="1" applyAlignment="1" applyProtection="1">
      <alignment horizontal="center" vertical="center"/>
      <protection locked="0"/>
    </xf>
    <xf numFmtId="0" fontId="29" fillId="3" borderId="16" xfId="0" applyFont="1" applyFill="1" applyBorder="1" applyAlignment="1" applyProtection="1">
      <alignment horizontal="left" vertical="top" wrapText="1"/>
      <protection hidden="1"/>
    </xf>
    <xf numFmtId="0" fontId="29" fillId="3" borderId="15" xfId="0" applyFont="1" applyFill="1" applyBorder="1" applyAlignment="1" applyProtection="1">
      <alignment horizontal="left" vertical="top" wrapText="1"/>
      <protection hidden="1"/>
    </xf>
    <xf numFmtId="0" fontId="29" fillId="3" borderId="103" xfId="0" applyFont="1" applyFill="1" applyBorder="1" applyAlignment="1" applyProtection="1">
      <alignment horizontal="left" vertical="top" wrapText="1"/>
      <protection hidden="1"/>
    </xf>
    <xf numFmtId="0" fontId="29" fillId="0" borderId="27" xfId="0" applyFont="1" applyFill="1" applyBorder="1" applyAlignment="1">
      <alignment horizontal="left" vertical="top" wrapText="1"/>
    </xf>
    <xf numFmtId="0" fontId="34" fillId="0" borderId="0" xfId="0" applyFont="1" applyProtection="1">
      <alignment vertical="center"/>
      <protection hidden="1"/>
    </xf>
    <xf numFmtId="0" fontId="34" fillId="0" borderId="0" xfId="0" applyFont="1">
      <alignment vertical="center"/>
    </xf>
    <xf numFmtId="0" fontId="36" fillId="0" borderId="0" xfId="0" applyFont="1" applyBorder="1" applyAlignment="1" applyProtection="1">
      <alignment horizontal="center" vertical="center"/>
      <protection hidden="1"/>
    </xf>
    <xf numFmtId="0" fontId="34" fillId="0" borderId="0" xfId="0" applyFont="1" applyBorder="1" applyAlignment="1" applyProtection="1">
      <alignment horizontal="center" vertical="center"/>
      <protection hidden="1"/>
    </xf>
    <xf numFmtId="0" fontId="38" fillId="0" borderId="0" xfId="0" applyFont="1" applyFill="1" applyAlignment="1" applyProtection="1">
      <alignment horizontal="center" vertical="center" wrapText="1"/>
      <protection hidden="1"/>
    </xf>
    <xf numFmtId="0" fontId="38" fillId="0" borderId="0" xfId="0" applyFont="1" applyFill="1" applyAlignment="1" applyProtection="1">
      <alignment horizontal="center" vertical="center" wrapText="1"/>
    </xf>
    <xf numFmtId="0" fontId="38" fillId="0" borderId="0" xfId="0" applyFont="1" applyAlignment="1" applyProtection="1">
      <alignment vertical="center" wrapText="1"/>
      <protection hidden="1"/>
    </xf>
    <xf numFmtId="0" fontId="40" fillId="0" borderId="0" xfId="0" applyFont="1" applyProtection="1">
      <alignment vertical="center"/>
      <protection hidden="1"/>
    </xf>
    <xf numFmtId="0" fontId="41" fillId="0" borderId="0" xfId="0" applyFont="1" applyAlignment="1">
      <alignment horizontal="center" vertical="center"/>
    </xf>
    <xf numFmtId="0" fontId="42" fillId="0" borderId="0" xfId="0" applyFont="1" applyAlignment="1" applyProtection="1">
      <alignment horizontal="left"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3" fillId="0" borderId="0" xfId="0" applyFont="1" applyFill="1" applyAlignment="1" applyProtection="1">
      <alignment horizontal="left" vertical="top"/>
      <protection locked="0"/>
    </xf>
    <xf numFmtId="0" fontId="45" fillId="0" borderId="0" xfId="0" applyFont="1">
      <alignment vertical="center"/>
    </xf>
    <xf numFmtId="0" fontId="53" fillId="0" borderId="0" xfId="0" applyFont="1" applyProtection="1">
      <alignment vertical="center"/>
      <protection hidden="1"/>
    </xf>
    <xf numFmtId="0" fontId="53" fillId="0" borderId="0" xfId="0" applyFont="1">
      <alignment vertical="center"/>
    </xf>
    <xf numFmtId="0" fontId="55" fillId="0" borderId="0" xfId="0" applyFont="1" applyBorder="1" applyAlignment="1" applyProtection="1">
      <alignment horizontal="center" vertical="center"/>
      <protection hidden="1"/>
    </xf>
    <xf numFmtId="0" fontId="53" fillId="0" borderId="0" xfId="0" applyFont="1" applyBorder="1" applyAlignment="1" applyProtection="1">
      <alignment horizontal="center" vertical="center"/>
      <protection hidden="1"/>
    </xf>
    <xf numFmtId="0" fontId="59" fillId="3" borderId="15" xfId="0" applyFont="1" applyFill="1" applyBorder="1" applyAlignment="1" applyProtection="1">
      <alignment horizontal="center" vertical="center" wrapText="1"/>
      <protection hidden="1"/>
    </xf>
    <xf numFmtId="0" fontId="59" fillId="3" borderId="17" xfId="0" applyFont="1" applyFill="1" applyBorder="1" applyAlignment="1" applyProtection="1">
      <alignment horizontal="left" vertical="center" wrapText="1"/>
      <protection hidden="1"/>
    </xf>
    <xf numFmtId="0" fontId="53" fillId="3" borderId="29" xfId="0" applyFont="1" applyFill="1" applyBorder="1" applyProtection="1">
      <alignment vertical="center"/>
      <protection hidden="1"/>
    </xf>
    <xf numFmtId="0" fontId="53" fillId="3" borderId="0" xfId="0" applyFont="1" applyFill="1" applyBorder="1" applyProtection="1">
      <alignment vertical="center"/>
      <protection hidden="1"/>
    </xf>
    <xf numFmtId="0" fontId="53" fillId="3" borderId="30" xfId="0" applyFont="1" applyFill="1" applyBorder="1" applyProtection="1">
      <alignment vertical="center"/>
      <protection hidden="1"/>
    </xf>
    <xf numFmtId="0" fontId="53" fillId="0" borderId="27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0" xfId="0" applyFont="1" applyBorder="1">
      <alignment vertical="center"/>
    </xf>
    <xf numFmtId="0" fontId="53" fillId="0" borderId="0" xfId="0" applyFont="1" applyBorder="1" applyAlignment="1" applyProtection="1">
      <alignment horizontal="left" vertical="top"/>
      <protection hidden="1"/>
    </xf>
    <xf numFmtId="0" fontId="57" fillId="0" borderId="0" xfId="0" applyFont="1" applyBorder="1" applyAlignment="1" applyProtection="1">
      <alignment horizontal="left" vertical="top"/>
      <protection hidden="1"/>
    </xf>
    <xf numFmtId="0" fontId="53" fillId="0" borderId="0" xfId="0" applyFont="1" applyBorder="1" applyProtection="1">
      <alignment vertical="center"/>
      <protection hidden="1"/>
    </xf>
    <xf numFmtId="0" fontId="53" fillId="0" borderId="1" xfId="0" applyFont="1" applyBorder="1">
      <alignment vertical="center"/>
    </xf>
    <xf numFmtId="0" fontId="53" fillId="0" borderId="15" xfId="0" applyFont="1" applyBorder="1" applyAlignment="1" applyProtection="1">
      <alignment vertical="center" wrapText="1"/>
      <protection hidden="1"/>
    </xf>
    <xf numFmtId="0" fontId="0" fillId="0" borderId="0" xfId="0" applyFont="1" applyProtection="1">
      <alignment vertical="center"/>
      <protection hidden="1"/>
    </xf>
    <xf numFmtId="0" fontId="18" fillId="0" borderId="33" xfId="0" applyFont="1" applyBorder="1">
      <alignment vertical="center"/>
    </xf>
    <xf numFmtId="0" fontId="0" fillId="0" borderId="1" xfId="0" applyFont="1" applyBorder="1">
      <alignment vertical="center"/>
    </xf>
    <xf numFmtId="0" fontId="53" fillId="0" borderId="34" xfId="0" applyFont="1" applyBorder="1">
      <alignment vertical="center"/>
    </xf>
    <xf numFmtId="0" fontId="18" fillId="0" borderId="33" xfId="0" applyFont="1" applyBorder="1" applyProtection="1">
      <alignment vertical="center"/>
      <protection locked="0"/>
    </xf>
    <xf numFmtId="0" fontId="67" fillId="0" borderId="0" xfId="0" applyFont="1" applyProtection="1">
      <alignment vertical="center"/>
      <protection hidden="1"/>
    </xf>
    <xf numFmtId="0" fontId="13" fillId="0" borderId="0" xfId="0" applyFont="1">
      <alignment vertical="center"/>
    </xf>
    <xf numFmtId="0" fontId="13" fillId="0" borderId="3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/>
    </xf>
    <xf numFmtId="0" fontId="13" fillId="0" borderId="1" xfId="0" applyFont="1" applyBorder="1">
      <alignment vertical="center"/>
    </xf>
    <xf numFmtId="0" fontId="13" fillId="3" borderId="33" xfId="0" applyFont="1" applyFill="1" applyBorder="1" applyProtection="1">
      <alignment vertical="center"/>
      <protection hidden="1"/>
    </xf>
    <xf numFmtId="0" fontId="13" fillId="3" borderId="1" xfId="0" applyFont="1" applyFill="1" applyBorder="1" applyProtection="1">
      <alignment vertical="center"/>
      <protection hidden="1"/>
    </xf>
    <xf numFmtId="0" fontId="13" fillId="3" borderId="34" xfId="0" applyFont="1" applyFill="1" applyBorder="1" applyProtection="1">
      <alignment vertical="center"/>
      <protection hidden="1"/>
    </xf>
    <xf numFmtId="0" fontId="13" fillId="3" borderId="29" xfId="0" applyFont="1" applyFill="1" applyBorder="1" applyProtection="1">
      <alignment vertical="center"/>
      <protection hidden="1"/>
    </xf>
    <xf numFmtId="0" fontId="13" fillId="3" borderId="0" xfId="0" applyFont="1" applyFill="1" applyBorder="1" applyProtection="1">
      <alignment vertical="center"/>
      <protection hidden="1"/>
    </xf>
    <xf numFmtId="0" fontId="13" fillId="3" borderId="30" xfId="0" applyFont="1" applyFill="1" applyBorder="1" applyProtection="1">
      <alignment vertical="center"/>
      <protection hidden="1"/>
    </xf>
    <xf numFmtId="0" fontId="59" fillId="3" borderId="33" xfId="0" applyFont="1" applyFill="1" applyBorder="1" applyAlignment="1" applyProtection="1">
      <alignment horizontal="center" vertical="center" wrapText="1"/>
      <protection locked="0"/>
    </xf>
    <xf numFmtId="0" fontId="59" fillId="3" borderId="1" xfId="0" applyFont="1" applyFill="1" applyBorder="1" applyAlignment="1" applyProtection="1">
      <alignment horizontal="center" vertical="center" wrapText="1"/>
      <protection locked="0"/>
    </xf>
    <xf numFmtId="0" fontId="59" fillId="3" borderId="34" xfId="0" applyFont="1" applyFill="1" applyBorder="1" applyAlignment="1" applyProtection="1">
      <alignment horizontal="center" vertical="center" wrapText="1"/>
      <protection locked="0"/>
    </xf>
    <xf numFmtId="0" fontId="53" fillId="0" borderId="33" xfId="0" applyFont="1" applyBorder="1" applyAlignment="1" applyProtection="1">
      <alignment horizontal="center" vertical="center"/>
      <protection locked="0"/>
    </xf>
    <xf numFmtId="0" fontId="53" fillId="0" borderId="1" xfId="0" applyFont="1" applyBorder="1" applyAlignment="1" applyProtection="1">
      <alignment horizontal="center" vertical="center"/>
      <protection locked="0"/>
    </xf>
    <xf numFmtId="0" fontId="53" fillId="0" borderId="32" xfId="0" applyFont="1" applyBorder="1" applyAlignment="1" applyProtection="1">
      <alignment horizontal="center" vertical="center"/>
      <protection locked="0"/>
    </xf>
    <xf numFmtId="0" fontId="61" fillId="0" borderId="29" xfId="0" applyFont="1" applyBorder="1" applyAlignment="1" applyProtection="1">
      <alignment horizontal="center" vertical="center" shrinkToFit="1"/>
      <protection hidden="1"/>
    </xf>
    <xf numFmtId="0" fontId="61" fillId="0" borderId="0" xfId="0" applyFont="1" applyBorder="1" applyAlignment="1" applyProtection="1">
      <alignment horizontal="center" vertical="center" shrinkToFit="1"/>
      <protection hidden="1"/>
    </xf>
    <xf numFmtId="0" fontId="61" fillId="0" borderId="28" xfId="0" applyFont="1" applyBorder="1" applyAlignment="1" applyProtection="1">
      <alignment horizontal="center" vertical="center" shrinkToFit="1"/>
      <protection hidden="1"/>
    </xf>
    <xf numFmtId="0" fontId="66" fillId="3" borderId="29" xfId="0" applyFont="1" applyFill="1" applyBorder="1" applyAlignment="1" applyProtection="1">
      <alignment horizontal="left" vertical="center" wrapText="1"/>
      <protection hidden="1"/>
    </xf>
    <xf numFmtId="0" fontId="66" fillId="3" borderId="0" xfId="0" applyFont="1" applyFill="1" applyBorder="1" applyAlignment="1" applyProtection="1">
      <alignment horizontal="left" vertical="center" wrapText="1"/>
      <protection hidden="1"/>
    </xf>
    <xf numFmtId="0" fontId="66" fillId="3" borderId="30" xfId="0" applyFont="1" applyFill="1" applyBorder="1" applyAlignment="1" applyProtection="1">
      <alignment horizontal="left" vertical="center" wrapText="1"/>
      <protection hidden="1"/>
    </xf>
    <xf numFmtId="0" fontId="53" fillId="0" borderId="25" xfId="0" applyFont="1" applyBorder="1" applyAlignment="1" applyProtection="1">
      <alignment horizontal="center" vertical="center"/>
      <protection hidden="1"/>
    </xf>
    <xf numFmtId="0" fontId="53" fillId="0" borderId="24" xfId="0" applyFont="1" applyBorder="1" applyAlignment="1" applyProtection="1">
      <alignment horizontal="center" vertical="center"/>
      <protection hidden="1"/>
    </xf>
    <xf numFmtId="0" fontId="53" fillId="0" borderId="29" xfId="0" applyFont="1" applyBorder="1" applyAlignment="1" applyProtection="1">
      <alignment horizontal="center" vertical="center"/>
      <protection hidden="1"/>
    </xf>
    <xf numFmtId="0" fontId="53" fillId="0" borderId="28" xfId="0" applyFont="1" applyBorder="1" applyAlignment="1" applyProtection="1">
      <alignment horizontal="center" vertical="center"/>
      <protection hidden="1"/>
    </xf>
    <xf numFmtId="0" fontId="53" fillId="0" borderId="33" xfId="0" applyFont="1" applyBorder="1" applyAlignment="1" applyProtection="1">
      <alignment horizontal="center" vertical="center"/>
      <protection hidden="1"/>
    </xf>
    <xf numFmtId="0" fontId="53" fillId="0" borderId="32" xfId="0" applyFont="1" applyBorder="1" applyAlignment="1" applyProtection="1">
      <alignment horizontal="center" vertical="center"/>
      <protection hidden="1"/>
    </xf>
    <xf numFmtId="0" fontId="53" fillId="0" borderId="9" xfId="0" applyFont="1" applyBorder="1" applyAlignment="1" applyProtection="1">
      <alignment horizontal="center" vertical="center"/>
      <protection hidden="1"/>
    </xf>
    <xf numFmtId="0" fontId="53" fillId="0" borderId="21" xfId="0" applyFont="1" applyBorder="1" applyAlignment="1" applyProtection="1">
      <alignment horizontal="center" vertical="center"/>
      <protection hidden="1"/>
    </xf>
    <xf numFmtId="0" fontId="61" fillId="11" borderId="69" xfId="0" applyFont="1" applyFill="1" applyBorder="1" applyAlignment="1" applyProtection="1">
      <alignment horizontal="center" vertical="center" shrinkToFit="1"/>
      <protection hidden="1"/>
    </xf>
    <xf numFmtId="0" fontId="68" fillId="0" borderId="69" xfId="0" applyFont="1" applyBorder="1" applyAlignment="1" applyProtection="1">
      <alignment horizontal="center" vertical="center" shrinkToFit="1"/>
      <protection hidden="1"/>
    </xf>
    <xf numFmtId="0" fontId="53" fillId="11" borderId="66" xfId="0" applyFont="1" applyFill="1" applyBorder="1" applyAlignment="1" applyProtection="1">
      <alignment horizontal="center" vertical="center"/>
      <protection hidden="1"/>
    </xf>
    <xf numFmtId="0" fontId="53" fillId="11" borderId="66" xfId="0" applyFont="1" applyFill="1" applyBorder="1" applyAlignment="1" applyProtection="1">
      <alignment horizontal="center" vertical="center"/>
      <protection locked="0"/>
    </xf>
    <xf numFmtId="0" fontId="2" fillId="0" borderId="66" xfId="0" applyFont="1" applyBorder="1" applyAlignment="1" applyProtection="1">
      <alignment horizontal="center" vertical="center"/>
      <protection locked="0"/>
    </xf>
    <xf numFmtId="0" fontId="64" fillId="0" borderId="0" xfId="0" applyFont="1" applyBorder="1" applyAlignment="1">
      <alignment horizontal="center" vertical="center" wrapText="1"/>
    </xf>
    <xf numFmtId="0" fontId="65" fillId="0" borderId="0" xfId="0" applyFont="1" applyBorder="1" applyAlignment="1">
      <alignment horizontal="center" vertical="center" wrapText="1"/>
    </xf>
    <xf numFmtId="0" fontId="64" fillId="0" borderId="28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  <xf numFmtId="0" fontId="53" fillId="0" borderId="24" xfId="0" applyFont="1" applyBorder="1" applyAlignment="1">
      <alignment horizontal="center" vertical="center"/>
    </xf>
    <xf numFmtId="0" fontId="53" fillId="0" borderId="27" xfId="0" applyFont="1" applyBorder="1" applyAlignment="1">
      <alignment horizontal="center" vertical="center"/>
    </xf>
    <xf numFmtId="0" fontId="53" fillId="0" borderId="28" xfId="0" applyFont="1" applyBorder="1" applyAlignment="1">
      <alignment horizontal="center" vertical="center"/>
    </xf>
    <xf numFmtId="0" fontId="53" fillId="0" borderId="31" xfId="0" applyFont="1" applyBorder="1" applyAlignment="1">
      <alignment horizontal="center" vertical="center"/>
    </xf>
    <xf numFmtId="0" fontId="53" fillId="0" borderId="3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53" fillId="0" borderId="25" xfId="0" applyFont="1" applyBorder="1" applyAlignment="1">
      <alignment horizontal="center" vertical="center"/>
    </xf>
    <xf numFmtId="0" fontId="53" fillId="0" borderId="29" xfId="0" applyFont="1" applyBorder="1" applyAlignment="1">
      <alignment horizontal="center" vertical="center"/>
    </xf>
    <xf numFmtId="0" fontId="53" fillId="0" borderId="33" xfId="0" applyFont="1" applyBorder="1" applyAlignment="1">
      <alignment horizontal="center" vertical="center"/>
    </xf>
    <xf numFmtId="0" fontId="2" fillId="0" borderId="25" xfId="0" applyFont="1" applyBorder="1" applyAlignment="1" applyProtection="1">
      <alignment horizontal="center" wrapText="1"/>
      <protection hidden="1"/>
    </xf>
    <xf numFmtId="0" fontId="2" fillId="0" borderId="23" xfId="0" applyFont="1" applyBorder="1" applyAlignment="1" applyProtection="1">
      <alignment horizontal="center" wrapText="1"/>
      <protection hidden="1"/>
    </xf>
    <xf numFmtId="0" fontId="2" fillId="0" borderId="24" xfId="0" applyFont="1" applyBorder="1" applyAlignment="1" applyProtection="1">
      <alignment horizontal="center" wrapText="1"/>
      <protection hidden="1"/>
    </xf>
    <xf numFmtId="0" fontId="2" fillId="0" borderId="29" xfId="0" applyFont="1" applyBorder="1" applyAlignment="1" applyProtection="1">
      <alignment horizontal="center" wrapText="1"/>
      <protection hidden="1"/>
    </xf>
    <xf numFmtId="0" fontId="2" fillId="0" borderId="0" xfId="0" applyFont="1" applyBorder="1" applyAlignment="1" applyProtection="1">
      <alignment horizontal="center" wrapText="1"/>
      <protection hidden="1"/>
    </xf>
    <xf numFmtId="0" fontId="2" fillId="0" borderId="28" xfId="0" applyFont="1" applyBorder="1" applyAlignment="1" applyProtection="1">
      <alignment horizontal="center" wrapText="1"/>
      <protection hidden="1"/>
    </xf>
    <xf numFmtId="0" fontId="2" fillId="0" borderId="25" xfId="0" applyFont="1" applyBorder="1" applyAlignment="1" applyProtection="1">
      <alignment horizontal="center"/>
      <protection hidden="1"/>
    </xf>
    <xf numFmtId="0" fontId="2" fillId="0" borderId="23" xfId="0" applyFont="1" applyBorder="1" applyAlignment="1" applyProtection="1">
      <alignment horizontal="center"/>
      <protection hidden="1"/>
    </xf>
    <xf numFmtId="0" fontId="2" fillId="0" borderId="24" xfId="0" applyFont="1" applyBorder="1" applyAlignment="1" applyProtection="1">
      <alignment horizontal="center"/>
      <protection hidden="1"/>
    </xf>
    <xf numFmtId="0" fontId="2" fillId="0" borderId="29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2" fillId="0" borderId="28" xfId="0" applyFont="1" applyBorder="1" applyAlignment="1" applyProtection="1">
      <alignment horizontal="center"/>
      <protection hidden="1"/>
    </xf>
    <xf numFmtId="0" fontId="53" fillId="0" borderId="25" xfId="0" applyFont="1" applyBorder="1" applyAlignment="1" applyProtection="1">
      <alignment horizontal="center"/>
      <protection hidden="1"/>
    </xf>
    <xf numFmtId="0" fontId="53" fillId="0" borderId="23" xfId="0" applyFont="1" applyBorder="1" applyAlignment="1" applyProtection="1">
      <alignment horizontal="center"/>
      <protection hidden="1"/>
    </xf>
    <xf numFmtId="0" fontId="53" fillId="0" borderId="24" xfId="0" applyFont="1" applyBorder="1" applyAlignment="1" applyProtection="1">
      <alignment horizontal="center"/>
      <protection hidden="1"/>
    </xf>
    <xf numFmtId="0" fontId="53" fillId="0" borderId="29" xfId="0" applyFont="1" applyBorder="1" applyAlignment="1" applyProtection="1">
      <alignment horizontal="center"/>
      <protection hidden="1"/>
    </xf>
    <xf numFmtId="0" fontId="53" fillId="0" borderId="0" xfId="0" applyFont="1" applyBorder="1" applyAlignment="1" applyProtection="1">
      <alignment horizontal="center"/>
      <protection hidden="1"/>
    </xf>
    <xf numFmtId="0" fontId="53" fillId="0" borderId="28" xfId="0" applyFont="1" applyBorder="1" applyAlignment="1" applyProtection="1">
      <alignment horizontal="center"/>
      <protection hidden="1"/>
    </xf>
    <xf numFmtId="0" fontId="0" fillId="0" borderId="7" xfId="0" applyFont="1" applyBorder="1" applyAlignment="1">
      <alignment horizontal="center" vertical="center"/>
    </xf>
    <xf numFmtId="0" fontId="53" fillId="0" borderId="8" xfId="0" applyFont="1" applyBorder="1" applyAlignment="1">
      <alignment horizontal="center" vertical="center"/>
    </xf>
    <xf numFmtId="0" fontId="53" fillId="0" borderId="7" xfId="0" applyFont="1" applyBorder="1" applyAlignment="1">
      <alignment horizontal="center" vertical="center"/>
    </xf>
    <xf numFmtId="0" fontId="2" fillId="11" borderId="12" xfId="0" applyFont="1" applyFill="1" applyBorder="1" applyAlignment="1">
      <alignment horizontal="center" vertical="center" wrapText="1"/>
    </xf>
    <xf numFmtId="0" fontId="2" fillId="11" borderId="8" xfId="0" applyFont="1" applyFill="1" applyBorder="1" applyAlignment="1">
      <alignment horizontal="center" vertical="center" wrapText="1"/>
    </xf>
    <xf numFmtId="0" fontId="2" fillId="11" borderId="92" xfId="0" applyFont="1" applyFill="1" applyBorder="1" applyAlignment="1">
      <alignment horizontal="center" vertical="center" wrapText="1"/>
    </xf>
    <xf numFmtId="0" fontId="53" fillId="11" borderId="12" xfId="0" applyFont="1" applyFill="1" applyBorder="1" applyAlignment="1">
      <alignment horizontal="center" vertical="center"/>
    </xf>
    <xf numFmtId="0" fontId="53" fillId="11" borderId="92" xfId="0" applyFont="1" applyFill="1" applyBorder="1" applyAlignment="1">
      <alignment horizontal="center" vertical="center"/>
    </xf>
    <xf numFmtId="0" fontId="53" fillId="11" borderId="63" xfId="0" applyFont="1" applyFill="1" applyBorder="1" applyAlignment="1" applyProtection="1">
      <alignment horizontal="center" wrapText="1"/>
      <protection hidden="1"/>
    </xf>
    <xf numFmtId="0" fontId="53" fillId="11" borderId="69" xfId="0" applyFont="1" applyFill="1" applyBorder="1" applyAlignment="1" applyProtection="1">
      <alignment horizontal="center" wrapText="1"/>
      <protection hidden="1"/>
    </xf>
    <xf numFmtId="0" fontId="2" fillId="11" borderId="63" xfId="0" applyFont="1" applyFill="1" applyBorder="1" applyAlignment="1" applyProtection="1">
      <alignment horizontal="center" wrapText="1"/>
      <protection hidden="1"/>
    </xf>
    <xf numFmtId="0" fontId="2" fillId="11" borderId="69" xfId="0" applyFont="1" applyFill="1" applyBorder="1" applyAlignment="1" applyProtection="1">
      <alignment horizontal="center" wrapText="1"/>
      <protection hidden="1"/>
    </xf>
    <xf numFmtId="0" fontId="2" fillId="11" borderId="63" xfId="0" applyFont="1" applyFill="1" applyBorder="1" applyAlignment="1" applyProtection="1">
      <alignment horizontal="center"/>
      <protection hidden="1"/>
    </xf>
    <xf numFmtId="0" fontId="2" fillId="11" borderId="69" xfId="0" applyFont="1" applyFill="1" applyBorder="1" applyAlignment="1" applyProtection="1">
      <alignment horizontal="center"/>
      <protection hidden="1"/>
    </xf>
    <xf numFmtId="0" fontId="53" fillId="11" borderId="63" xfId="0" applyFont="1" applyFill="1" applyBorder="1" applyAlignment="1" applyProtection="1">
      <alignment horizontal="center" vertical="center"/>
      <protection hidden="1"/>
    </xf>
    <xf numFmtId="0" fontId="53" fillId="11" borderId="69" xfId="0" applyFont="1" applyFill="1" applyBorder="1" applyAlignment="1" applyProtection="1">
      <alignment horizontal="center" vertical="center"/>
      <protection hidden="1"/>
    </xf>
    <xf numFmtId="0" fontId="2" fillId="0" borderId="63" xfId="0" applyFont="1" applyBorder="1" applyAlignment="1" applyProtection="1">
      <alignment horizontal="center"/>
      <protection hidden="1"/>
    </xf>
    <xf numFmtId="0" fontId="2" fillId="0" borderId="69" xfId="0" applyFont="1" applyBorder="1" applyAlignment="1" applyProtection="1">
      <alignment horizontal="center"/>
      <protection hidden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53" fillId="0" borderId="63" xfId="0" applyFont="1" applyBorder="1" applyAlignment="1" applyProtection="1">
      <alignment horizontal="center" vertical="center"/>
      <protection hidden="1"/>
    </xf>
    <xf numFmtId="0" fontId="53" fillId="0" borderId="69" xfId="0" applyFont="1" applyBorder="1" applyAlignment="1" applyProtection="1">
      <alignment horizontal="center" vertical="center"/>
      <protection hidden="1"/>
    </xf>
    <xf numFmtId="0" fontId="61" fillId="0" borderId="69" xfId="0" applyFont="1" applyBorder="1" applyAlignment="1" applyProtection="1">
      <alignment horizontal="center" vertical="center" shrinkToFit="1"/>
      <protection hidden="1"/>
    </xf>
    <xf numFmtId="0" fontId="53" fillId="0" borderId="66" xfId="0" applyFont="1" applyBorder="1" applyAlignment="1" applyProtection="1">
      <alignment horizontal="center" vertical="center"/>
      <protection hidden="1"/>
    </xf>
    <xf numFmtId="0" fontId="69" fillId="0" borderId="12" xfId="0" applyFont="1" applyFill="1" applyBorder="1" applyAlignment="1">
      <alignment horizontal="center" vertical="center" wrapText="1"/>
    </xf>
    <xf numFmtId="0" fontId="69" fillId="0" borderId="8" xfId="0" applyFont="1" applyFill="1" applyBorder="1" applyAlignment="1">
      <alignment horizontal="center" vertical="center" wrapText="1"/>
    </xf>
    <xf numFmtId="0" fontId="69" fillId="0" borderId="9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92" xfId="0" applyFont="1" applyFill="1" applyBorder="1" applyAlignment="1">
      <alignment horizontal="center" vertical="center"/>
    </xf>
    <xf numFmtId="0" fontId="53" fillId="11" borderId="63" xfId="0" applyFont="1" applyFill="1" applyBorder="1" applyAlignment="1" applyProtection="1">
      <alignment horizontal="center"/>
      <protection hidden="1"/>
    </xf>
    <xf numFmtId="0" fontId="53" fillId="11" borderId="69" xfId="0" applyFont="1" applyFill="1" applyBorder="1" applyAlignment="1" applyProtection="1">
      <alignment horizontal="center"/>
      <protection hidden="1"/>
    </xf>
    <xf numFmtId="0" fontId="2" fillId="11" borderId="8" xfId="0" applyFont="1" applyFill="1" applyBorder="1" applyAlignment="1">
      <alignment horizontal="center" vertical="center"/>
    </xf>
    <xf numFmtId="0" fontId="2" fillId="11" borderId="92" xfId="0" applyFont="1" applyFill="1" applyBorder="1" applyAlignment="1">
      <alignment horizontal="center" vertical="center"/>
    </xf>
    <xf numFmtId="0" fontId="2" fillId="11" borderId="12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92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92" xfId="0" applyFont="1" applyBorder="1" applyAlignment="1">
      <alignment horizontal="center" vertical="center"/>
    </xf>
    <xf numFmtId="0" fontId="13" fillId="0" borderId="63" xfId="0" applyFont="1" applyBorder="1" applyAlignment="1" applyProtection="1">
      <alignment horizontal="center" wrapText="1"/>
      <protection hidden="1"/>
    </xf>
    <xf numFmtId="0" fontId="13" fillId="0" borderId="69" xfId="0" applyFont="1" applyBorder="1" applyAlignment="1" applyProtection="1">
      <alignment horizontal="center" wrapText="1"/>
      <protection hidden="1"/>
    </xf>
    <xf numFmtId="0" fontId="13" fillId="0" borderId="63" xfId="0" applyFont="1" applyBorder="1" applyAlignment="1" applyProtection="1">
      <alignment horizontal="center"/>
      <protection hidden="1"/>
    </xf>
    <xf numFmtId="0" fontId="13" fillId="0" borderId="69" xfId="0" applyFont="1" applyBorder="1" applyAlignment="1" applyProtection="1">
      <alignment horizontal="center"/>
      <protection hidden="1"/>
    </xf>
    <xf numFmtId="0" fontId="53" fillId="0" borderId="63" xfId="0" applyFont="1" applyBorder="1" applyAlignment="1" applyProtection="1">
      <alignment horizontal="center"/>
      <protection hidden="1"/>
    </xf>
    <xf numFmtId="0" fontId="53" fillId="0" borderId="69" xfId="0" applyFont="1" applyBorder="1" applyAlignment="1" applyProtection="1">
      <alignment horizontal="center"/>
      <protection hidden="1"/>
    </xf>
    <xf numFmtId="0" fontId="53" fillId="0" borderId="23" xfId="0" applyFont="1" applyBorder="1" applyAlignment="1" applyProtection="1">
      <alignment horizontal="center" vertical="center"/>
      <protection hidden="1"/>
    </xf>
    <xf numFmtId="0" fontId="53" fillId="0" borderId="0" xfId="0" applyFont="1" applyBorder="1" applyAlignment="1" applyProtection="1">
      <alignment horizontal="center" vertical="center"/>
      <protection hidden="1"/>
    </xf>
    <xf numFmtId="0" fontId="53" fillId="0" borderId="10" xfId="0" applyFont="1" applyBorder="1" applyAlignment="1" applyProtection="1">
      <alignment horizontal="center" vertical="center"/>
      <protection hidden="1"/>
    </xf>
    <xf numFmtId="0" fontId="63" fillId="3" borderId="29" xfId="0" applyFont="1" applyFill="1" applyBorder="1" applyAlignment="1" applyProtection="1">
      <alignment horizontal="center" vertical="center" wrapText="1"/>
      <protection hidden="1"/>
    </xf>
    <xf numFmtId="0" fontId="63" fillId="3" borderId="0" xfId="0" applyFont="1" applyFill="1" applyBorder="1" applyAlignment="1" applyProtection="1">
      <alignment horizontal="center" vertical="center" wrapText="1"/>
      <protection hidden="1"/>
    </xf>
    <xf numFmtId="0" fontId="63" fillId="3" borderId="30" xfId="0" applyFont="1" applyFill="1" applyBorder="1" applyAlignment="1" applyProtection="1">
      <alignment horizontal="center" vertical="center" wrapText="1"/>
      <protection hidden="1"/>
    </xf>
    <xf numFmtId="0" fontId="4" fillId="0" borderId="69" xfId="0" applyFont="1" applyFill="1" applyBorder="1" applyAlignment="1" applyProtection="1">
      <alignment horizontal="center" vertical="center" shrinkToFit="1"/>
      <protection hidden="1"/>
    </xf>
    <xf numFmtId="0" fontId="4" fillId="0" borderId="66" xfId="0" applyFont="1" applyFill="1" applyBorder="1" applyAlignment="1" applyProtection="1">
      <alignment horizontal="center" vertical="center"/>
      <protection locked="0"/>
    </xf>
    <xf numFmtId="0" fontId="69" fillId="0" borderId="63" xfId="0" applyFont="1" applyFill="1" applyBorder="1" applyAlignment="1" applyProtection="1">
      <alignment horizontal="center" wrapText="1"/>
      <protection hidden="1"/>
    </xf>
    <xf numFmtId="0" fontId="69" fillId="0" borderId="69" xfId="0" applyFont="1" applyFill="1" applyBorder="1" applyAlignment="1" applyProtection="1">
      <alignment horizontal="center" wrapText="1"/>
      <protection hidden="1"/>
    </xf>
    <xf numFmtId="0" fontId="69" fillId="0" borderId="63" xfId="0" applyFont="1" applyFill="1" applyBorder="1" applyAlignment="1" applyProtection="1">
      <alignment horizontal="center"/>
      <protection hidden="1"/>
    </xf>
    <xf numFmtId="0" fontId="69" fillId="0" borderId="69" xfId="0" applyFont="1" applyFill="1" applyBorder="1" applyAlignment="1" applyProtection="1">
      <alignment horizontal="center"/>
      <protection hidden="1"/>
    </xf>
    <xf numFmtId="0" fontId="53" fillId="3" borderId="29" xfId="0" applyFont="1" applyFill="1" applyBorder="1" applyAlignment="1" applyProtection="1">
      <alignment horizontal="center" vertical="center"/>
      <protection locked="0"/>
    </xf>
    <xf numFmtId="0" fontId="53" fillId="3" borderId="0" xfId="0" applyFont="1" applyFill="1" applyBorder="1" applyAlignment="1" applyProtection="1">
      <alignment horizontal="center" vertical="center"/>
      <protection locked="0"/>
    </xf>
    <xf numFmtId="0" fontId="53" fillId="3" borderId="30" xfId="0" applyFont="1" applyFill="1" applyBorder="1" applyAlignment="1" applyProtection="1">
      <alignment horizontal="center" vertical="center"/>
      <protection locked="0"/>
    </xf>
    <xf numFmtId="0" fontId="2" fillId="11" borderId="63" xfId="0" applyFont="1" applyFill="1" applyBorder="1" applyAlignment="1" applyProtection="1">
      <alignment horizontal="center" vertical="center" wrapText="1"/>
      <protection hidden="1"/>
    </xf>
    <xf numFmtId="0" fontId="2" fillId="11" borderId="69" xfId="0" applyFont="1" applyFill="1" applyBorder="1" applyAlignment="1" applyProtection="1">
      <alignment horizontal="center" vertical="center" wrapText="1"/>
      <protection hidden="1"/>
    </xf>
    <xf numFmtId="0" fontId="2" fillId="11" borderId="63" xfId="0" applyFont="1" applyFill="1" applyBorder="1" applyAlignment="1" applyProtection="1">
      <alignment horizontal="center" vertical="center"/>
      <protection hidden="1"/>
    </xf>
    <xf numFmtId="0" fontId="2" fillId="11" borderId="69" xfId="0" applyFont="1" applyFill="1" applyBorder="1" applyAlignment="1" applyProtection="1">
      <alignment horizontal="center" vertical="center"/>
      <protection hidden="1"/>
    </xf>
    <xf numFmtId="0" fontId="57" fillId="3" borderId="29" xfId="0" applyFont="1" applyFill="1" applyBorder="1" applyAlignment="1" applyProtection="1">
      <alignment horizontal="left" vertical="top" wrapText="1"/>
      <protection hidden="1"/>
    </xf>
    <xf numFmtId="0" fontId="57" fillId="3" borderId="0" xfId="0" applyFont="1" applyFill="1" applyBorder="1" applyAlignment="1" applyProtection="1">
      <alignment horizontal="left" vertical="top" wrapText="1"/>
      <protection hidden="1"/>
    </xf>
    <xf numFmtId="0" fontId="57" fillId="3" borderId="30" xfId="0" applyFont="1" applyFill="1" applyBorder="1" applyAlignment="1" applyProtection="1">
      <alignment horizontal="left" vertical="top" wrapText="1"/>
      <protection hidden="1"/>
    </xf>
    <xf numFmtId="0" fontId="53" fillId="0" borderId="171" xfId="0" applyFont="1" applyBorder="1" applyAlignment="1">
      <alignment horizontal="center" vertical="center"/>
    </xf>
    <xf numFmtId="0" fontId="53" fillId="0" borderId="133" xfId="0" applyFont="1" applyBorder="1" applyAlignment="1">
      <alignment horizontal="center" vertical="center"/>
    </xf>
    <xf numFmtId="0" fontId="69" fillId="0" borderId="25" xfId="0" applyFont="1" applyFill="1" applyBorder="1" applyAlignment="1">
      <alignment horizontal="center" vertical="center"/>
    </xf>
    <xf numFmtId="0" fontId="69" fillId="0" borderId="23" xfId="0" applyFont="1" applyFill="1" applyBorder="1" applyAlignment="1">
      <alignment horizontal="center" vertical="center"/>
    </xf>
    <xf numFmtId="0" fontId="69" fillId="0" borderId="24" xfId="0" applyFont="1" applyFill="1" applyBorder="1" applyAlignment="1">
      <alignment horizontal="center" vertical="center"/>
    </xf>
    <xf numFmtId="0" fontId="69" fillId="0" borderId="29" xfId="0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center" vertical="center"/>
    </xf>
    <xf numFmtId="0" fontId="69" fillId="0" borderId="28" xfId="0" applyFont="1" applyFill="1" applyBorder="1" applyAlignment="1">
      <alignment horizontal="center" vertical="center"/>
    </xf>
    <xf numFmtId="0" fontId="69" fillId="0" borderId="9" xfId="0" applyFont="1" applyFill="1" applyBorder="1" applyAlignment="1">
      <alignment horizontal="center" vertical="center"/>
    </xf>
    <xf numFmtId="0" fontId="69" fillId="0" borderId="10" xfId="0" applyFont="1" applyFill="1" applyBorder="1" applyAlignment="1">
      <alignment horizontal="center" vertical="center"/>
    </xf>
    <xf numFmtId="0" fontId="69" fillId="0" borderId="21" xfId="0" applyFont="1" applyFill="1" applyBorder="1" applyAlignment="1">
      <alignment horizontal="center" vertical="center"/>
    </xf>
    <xf numFmtId="0" fontId="4" fillId="0" borderId="133" xfId="0" applyFont="1" applyFill="1" applyBorder="1" applyAlignment="1">
      <alignment horizontal="center" vertical="center"/>
    </xf>
    <xf numFmtId="0" fontId="69" fillId="0" borderId="25" xfId="0" applyFont="1" applyFill="1" applyBorder="1" applyAlignment="1" applyProtection="1">
      <alignment horizontal="left" vertical="center" wrapText="1"/>
      <protection hidden="1"/>
    </xf>
    <xf numFmtId="0" fontId="69" fillId="0" borderId="23" xfId="0" applyFont="1" applyFill="1" applyBorder="1" applyAlignment="1" applyProtection="1">
      <alignment horizontal="left" vertical="center" wrapText="1"/>
      <protection hidden="1"/>
    </xf>
    <xf numFmtId="0" fontId="69" fillId="0" borderId="24" xfId="0" applyFont="1" applyFill="1" applyBorder="1" applyAlignment="1" applyProtection="1">
      <alignment horizontal="left" vertical="center" wrapText="1"/>
      <protection hidden="1"/>
    </xf>
    <xf numFmtId="0" fontId="69" fillId="0" borderId="29" xfId="0" applyFont="1" applyFill="1" applyBorder="1" applyAlignment="1" applyProtection="1">
      <alignment horizontal="left" vertical="center" wrapText="1"/>
      <protection hidden="1"/>
    </xf>
    <xf numFmtId="0" fontId="69" fillId="0" borderId="0" xfId="0" applyFont="1" applyFill="1" applyBorder="1" applyAlignment="1" applyProtection="1">
      <alignment horizontal="left" vertical="center" wrapText="1"/>
      <protection hidden="1"/>
    </xf>
    <xf numFmtId="0" fontId="69" fillId="0" borderId="28" xfId="0" applyFont="1" applyFill="1" applyBorder="1" applyAlignment="1" applyProtection="1">
      <alignment horizontal="left" vertical="center" wrapText="1"/>
      <protection hidden="1"/>
    </xf>
    <xf numFmtId="0" fontId="69" fillId="0" borderId="25" xfId="0" applyFont="1" applyFill="1" applyBorder="1" applyAlignment="1" applyProtection="1">
      <alignment horizontal="center" vertical="center"/>
      <protection hidden="1"/>
    </xf>
    <xf numFmtId="0" fontId="69" fillId="0" borderId="23" xfId="0" applyFont="1" applyFill="1" applyBorder="1" applyAlignment="1" applyProtection="1">
      <alignment horizontal="center" vertical="center"/>
      <protection hidden="1"/>
    </xf>
    <xf numFmtId="0" fontId="69" fillId="0" borderId="24" xfId="0" applyFont="1" applyFill="1" applyBorder="1" applyAlignment="1" applyProtection="1">
      <alignment horizontal="center" vertical="center"/>
      <protection hidden="1"/>
    </xf>
    <xf numFmtId="0" fontId="69" fillId="0" borderId="29" xfId="0" applyFont="1" applyFill="1" applyBorder="1" applyAlignment="1" applyProtection="1">
      <alignment horizontal="center" vertical="center"/>
      <protection hidden="1"/>
    </xf>
    <xf numFmtId="0" fontId="69" fillId="0" borderId="0" xfId="0" applyFont="1" applyFill="1" applyBorder="1" applyAlignment="1" applyProtection="1">
      <alignment horizontal="center" vertical="center"/>
      <protection hidden="1"/>
    </xf>
    <xf numFmtId="0" fontId="69" fillId="0" borderId="28" xfId="0" applyFont="1" applyFill="1" applyBorder="1" applyAlignment="1" applyProtection="1">
      <alignment horizontal="center" vertical="center"/>
      <protection hidden="1"/>
    </xf>
    <xf numFmtId="0" fontId="62" fillId="0" borderId="63" xfId="0" applyFont="1" applyBorder="1" applyAlignment="1" applyProtection="1">
      <alignment horizontal="left" wrapText="1"/>
      <protection hidden="1"/>
    </xf>
    <xf numFmtId="0" fontId="62" fillId="0" borderId="69" xfId="0" applyFont="1" applyBorder="1" applyAlignment="1" applyProtection="1">
      <alignment horizontal="left" wrapText="1"/>
      <protection hidden="1"/>
    </xf>
    <xf numFmtId="0" fontId="2" fillId="0" borderId="133" xfId="0" applyFont="1" applyBorder="1" applyAlignment="1">
      <alignment horizontal="center" vertical="center"/>
    </xf>
    <xf numFmtId="0" fontId="53" fillId="0" borderId="12" xfId="0" applyFont="1" applyBorder="1" applyAlignment="1">
      <alignment horizontal="center" vertical="center"/>
    </xf>
    <xf numFmtId="0" fontId="2" fillId="0" borderId="69" xfId="0" applyFont="1" applyBorder="1" applyAlignment="1" applyProtection="1">
      <alignment horizontal="center" wrapText="1"/>
      <protection hidden="1"/>
    </xf>
    <xf numFmtId="0" fontId="53" fillId="0" borderId="66" xfId="0" applyFont="1" applyBorder="1" applyAlignment="1" applyProtection="1">
      <alignment horizontal="center" vertical="center"/>
      <protection locked="0"/>
    </xf>
    <xf numFmtId="0" fontId="53" fillId="0" borderId="45" xfId="0" applyFont="1" applyBorder="1" applyAlignment="1" applyProtection="1">
      <alignment horizontal="center" vertical="center"/>
      <protection hidden="1"/>
    </xf>
    <xf numFmtId="0" fontId="53" fillId="0" borderId="44" xfId="0" applyFont="1" applyBorder="1" applyAlignment="1" applyProtection="1">
      <alignment horizontal="center" vertical="center"/>
      <protection hidden="1"/>
    </xf>
    <xf numFmtId="0" fontId="60" fillId="0" borderId="69" xfId="0" applyFont="1" applyBorder="1" applyAlignment="1" applyProtection="1">
      <alignment horizontal="center" vertical="center" shrinkToFit="1"/>
      <protection hidden="1"/>
    </xf>
    <xf numFmtId="0" fontId="0" fillId="0" borderId="66" xfId="0" applyFont="1" applyBorder="1" applyAlignment="1" applyProtection="1">
      <alignment horizontal="center" vertical="center"/>
      <protection locked="0"/>
    </xf>
    <xf numFmtId="0" fontId="53" fillId="0" borderId="168" xfId="0" applyFont="1" applyBorder="1" applyAlignment="1">
      <alignment horizontal="center" vertical="center"/>
    </xf>
    <xf numFmtId="0" fontId="53" fillId="0" borderId="169" xfId="0" applyFont="1" applyBorder="1" applyAlignment="1">
      <alignment horizontal="center" vertical="center"/>
    </xf>
    <xf numFmtId="0" fontId="2" fillId="0" borderId="169" xfId="0" applyFont="1" applyBorder="1" applyAlignment="1">
      <alignment horizontal="center" vertical="center"/>
    </xf>
    <xf numFmtId="0" fontId="53" fillId="0" borderId="105" xfId="0" applyFont="1" applyBorder="1" applyAlignment="1">
      <alignment horizontal="center" vertical="center"/>
    </xf>
    <xf numFmtId="0" fontId="2" fillId="0" borderId="170" xfId="0" applyFont="1" applyBorder="1" applyAlignment="1" applyProtection="1">
      <alignment horizontal="center" wrapText="1"/>
      <protection hidden="1"/>
    </xf>
    <xf numFmtId="0" fontId="2" fillId="0" borderId="170" xfId="0" applyFont="1" applyBorder="1" applyAlignment="1" applyProtection="1">
      <alignment horizontal="center"/>
      <protection hidden="1"/>
    </xf>
    <xf numFmtId="0" fontId="53" fillId="0" borderId="28" xfId="0" applyFont="1" applyBorder="1" applyAlignment="1" applyProtection="1">
      <alignment horizontal="center" vertical="center" wrapText="1"/>
      <protection hidden="1"/>
    </xf>
    <xf numFmtId="0" fontId="53" fillId="0" borderId="166" xfId="0" applyFont="1" applyBorder="1" applyAlignment="1" applyProtection="1">
      <alignment horizontal="center" vertical="center" wrapText="1"/>
      <protection hidden="1"/>
    </xf>
    <xf numFmtId="0" fontId="55" fillId="0" borderId="29" xfId="0" applyFont="1" applyBorder="1" applyAlignment="1" applyProtection="1">
      <alignment horizontal="center" vertical="center" wrapText="1"/>
      <protection hidden="1"/>
    </xf>
    <xf numFmtId="0" fontId="55" fillId="0" borderId="0" xfId="0" applyFont="1" applyBorder="1" applyAlignment="1" applyProtection="1">
      <alignment horizontal="center" vertical="center" wrapText="1"/>
      <protection hidden="1"/>
    </xf>
    <xf numFmtId="0" fontId="55" fillId="0" borderId="80" xfId="0" applyFont="1" applyBorder="1" applyAlignment="1" applyProtection="1">
      <alignment horizontal="center" vertical="center" wrapText="1"/>
      <protection hidden="1"/>
    </xf>
    <xf numFmtId="0" fontId="55" fillId="0" borderId="165" xfId="0" applyFont="1" applyBorder="1" applyAlignment="1" applyProtection="1">
      <alignment horizontal="center" vertical="center" wrapText="1"/>
      <protection hidden="1"/>
    </xf>
    <xf numFmtId="0" fontId="53" fillId="0" borderId="0" xfId="0" applyFont="1" applyBorder="1" applyAlignment="1" applyProtection="1">
      <alignment horizontal="center" vertical="center" wrapText="1"/>
      <protection hidden="1"/>
    </xf>
    <xf numFmtId="0" fontId="53" fillId="0" borderId="165" xfId="0" applyFont="1" applyBorder="1" applyAlignment="1" applyProtection="1">
      <alignment horizontal="center" vertical="center" wrapText="1"/>
      <protection hidden="1"/>
    </xf>
    <xf numFmtId="0" fontId="53" fillId="0" borderId="18" xfId="0" applyFont="1" applyBorder="1" applyAlignment="1" applyProtection="1">
      <alignment horizontal="center" vertical="center" wrapText="1"/>
      <protection hidden="1"/>
    </xf>
    <xf numFmtId="0" fontId="53" fillId="0" borderId="5" xfId="0" applyFont="1" applyBorder="1" applyAlignment="1" applyProtection="1">
      <alignment horizontal="center" vertical="center" wrapText="1"/>
      <protection hidden="1"/>
    </xf>
    <xf numFmtId="0" fontId="53" fillId="0" borderId="27" xfId="0" applyFont="1" applyBorder="1" applyAlignment="1" applyProtection="1">
      <alignment horizontal="center" vertical="center" wrapText="1"/>
      <protection hidden="1"/>
    </xf>
    <xf numFmtId="0" fontId="53" fillId="0" borderId="164" xfId="0" applyFont="1" applyBorder="1" applyAlignment="1" applyProtection="1">
      <alignment horizontal="center" vertical="center" wrapText="1"/>
      <protection hidden="1"/>
    </xf>
    <xf numFmtId="0" fontId="55" fillId="0" borderId="4" xfId="0" applyFont="1" applyBorder="1" applyAlignment="1" applyProtection="1">
      <alignment horizontal="center" vertical="center" wrapText="1"/>
      <protection hidden="1"/>
    </xf>
    <xf numFmtId="0" fontId="55" fillId="0" borderId="5" xfId="0" applyFont="1" applyBorder="1" applyAlignment="1" applyProtection="1">
      <alignment horizontal="center" vertical="center" wrapText="1"/>
      <protection hidden="1"/>
    </xf>
    <xf numFmtId="0" fontId="53" fillId="0" borderId="162" xfId="0" applyFont="1" applyBorder="1" applyAlignment="1" applyProtection="1">
      <alignment horizontal="center" vertical="center" wrapText="1"/>
      <protection hidden="1"/>
    </xf>
    <xf numFmtId="0" fontId="53" fillId="0" borderId="3" xfId="0" applyFont="1" applyBorder="1" applyAlignment="1" applyProtection="1">
      <alignment horizontal="center" vertical="center" wrapText="1"/>
      <protection hidden="1"/>
    </xf>
    <xf numFmtId="0" fontId="53" fillId="0" borderId="163" xfId="0" applyFont="1" applyBorder="1" applyAlignment="1" applyProtection="1">
      <alignment horizontal="center" vertical="center" wrapText="1"/>
      <protection hidden="1"/>
    </xf>
    <xf numFmtId="0" fontId="53" fillId="0" borderId="170" xfId="0" applyFont="1" applyBorder="1" applyAlignment="1" applyProtection="1">
      <alignment horizontal="center" vertical="center"/>
      <protection hidden="1"/>
    </xf>
    <xf numFmtId="0" fontId="13" fillId="0" borderId="28" xfId="0" applyFont="1" applyBorder="1" applyAlignment="1" applyProtection="1">
      <alignment horizontal="center" vertical="center"/>
      <protection hidden="1"/>
    </xf>
    <xf numFmtId="0" fontId="13" fillId="0" borderId="166" xfId="0" applyFont="1" applyBorder="1" applyAlignment="1" applyProtection="1">
      <alignment horizontal="center" vertical="center"/>
      <protection hidden="1"/>
    </xf>
    <xf numFmtId="0" fontId="53" fillId="0" borderId="166" xfId="0" applyFont="1" applyBorder="1" applyAlignment="1" applyProtection="1">
      <alignment horizontal="center" vertical="center"/>
      <protection hidden="1"/>
    </xf>
    <xf numFmtId="0" fontId="53" fillId="0" borderId="1" xfId="0" applyFont="1" applyBorder="1" applyAlignment="1" applyProtection="1">
      <alignment horizontal="center" vertical="center"/>
      <protection hidden="1"/>
    </xf>
    <xf numFmtId="176" fontId="54" fillId="0" borderId="1" xfId="0" applyNumberFormat="1" applyFont="1" applyBorder="1" applyAlignment="1" applyProtection="1">
      <alignment horizontal="center" vertical="center"/>
      <protection locked="0"/>
    </xf>
    <xf numFmtId="0" fontId="53" fillId="0" borderId="2" xfId="0" applyFont="1" applyBorder="1" applyAlignment="1" applyProtection="1">
      <alignment horizontal="center" vertical="center" wrapText="1"/>
      <protection hidden="1"/>
    </xf>
    <xf numFmtId="0" fontId="53" fillId="0" borderId="7" xfId="0" applyFont="1" applyBorder="1" applyAlignment="1" applyProtection="1">
      <alignment horizontal="center" vertical="center" wrapText="1"/>
      <protection hidden="1"/>
    </xf>
    <xf numFmtId="0" fontId="53" fillId="0" borderId="8" xfId="0" applyFont="1" applyBorder="1" applyAlignment="1" applyProtection="1">
      <alignment horizontal="center" vertical="center" wrapText="1"/>
      <protection hidden="1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53" fillId="0" borderId="5" xfId="0" applyFont="1" applyFill="1" applyBorder="1" applyAlignment="1" applyProtection="1">
      <alignment horizontal="center" vertical="center"/>
      <protection locked="0"/>
    </xf>
    <xf numFmtId="0" fontId="53" fillId="0" borderId="6" xfId="0" applyFont="1" applyFill="1" applyBorder="1" applyAlignment="1" applyProtection="1">
      <alignment horizontal="center" vertical="center"/>
      <protection locked="0"/>
    </xf>
    <xf numFmtId="0" fontId="53" fillId="0" borderId="9" xfId="0" applyFont="1" applyFill="1" applyBorder="1" applyAlignment="1" applyProtection="1">
      <alignment horizontal="center" vertical="center"/>
      <protection locked="0"/>
    </xf>
    <xf numFmtId="0" fontId="53" fillId="0" borderId="10" xfId="0" applyFont="1" applyFill="1" applyBorder="1" applyAlignment="1" applyProtection="1">
      <alignment horizontal="center" vertical="center"/>
      <protection locked="0"/>
    </xf>
    <xf numFmtId="0" fontId="53" fillId="0" borderId="11" xfId="0" applyFont="1" applyFill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vertical="center"/>
      <protection locked="0"/>
    </xf>
    <xf numFmtId="0" fontId="53" fillId="0" borderId="12" xfId="0" applyFont="1" applyBorder="1" applyAlignment="1" applyProtection="1">
      <alignment vertical="center"/>
      <protection locked="0"/>
    </xf>
    <xf numFmtId="0" fontId="53" fillId="0" borderId="8" xfId="0" applyFont="1" applyBorder="1" applyAlignment="1" applyProtection="1">
      <alignment horizontal="left" vertical="center" wrapText="1"/>
      <protection hidden="1"/>
    </xf>
    <xf numFmtId="0" fontId="56" fillId="0" borderId="8" xfId="0" applyFont="1" applyBorder="1" applyAlignment="1" applyProtection="1">
      <alignment vertical="center"/>
      <protection hidden="1"/>
    </xf>
    <xf numFmtId="0" fontId="53" fillId="0" borderId="8" xfId="0" applyFont="1" applyBorder="1" applyAlignment="1" applyProtection="1">
      <alignment vertical="center"/>
      <protection hidden="1"/>
    </xf>
    <xf numFmtId="0" fontId="53" fillId="0" borderId="13" xfId="0" applyFont="1" applyBorder="1" applyAlignment="1" applyProtection="1">
      <alignment horizontal="left" vertical="center" wrapText="1"/>
      <protection hidden="1"/>
    </xf>
    <xf numFmtId="0" fontId="53" fillId="0" borderId="25" xfId="0" applyFont="1" applyBorder="1" applyAlignment="1" applyProtection="1">
      <alignment vertical="center"/>
      <protection locked="0"/>
    </xf>
    <xf numFmtId="0" fontId="53" fillId="2" borderId="22" xfId="0" applyFont="1" applyFill="1" applyBorder="1" applyAlignment="1" applyProtection="1">
      <alignment horizontal="center" vertical="center" wrapText="1"/>
      <protection hidden="1"/>
    </xf>
    <xf numFmtId="0" fontId="53" fillId="2" borderId="23" xfId="0" applyFont="1" applyFill="1" applyBorder="1" applyAlignment="1" applyProtection="1">
      <alignment horizontal="center" vertical="center" wrapText="1"/>
      <protection hidden="1"/>
    </xf>
    <xf numFmtId="0" fontId="53" fillId="2" borderId="27" xfId="0" applyFont="1" applyFill="1" applyBorder="1" applyAlignment="1" applyProtection="1">
      <alignment horizontal="center" vertical="center" wrapText="1"/>
      <protection hidden="1"/>
    </xf>
    <xf numFmtId="0" fontId="53" fillId="2" borderId="0" xfId="0" applyFont="1" applyFill="1" applyBorder="1" applyAlignment="1" applyProtection="1">
      <alignment horizontal="center" vertical="center" wrapText="1"/>
      <protection hidden="1"/>
    </xf>
    <xf numFmtId="0" fontId="53" fillId="2" borderId="31" xfId="0" applyFont="1" applyFill="1" applyBorder="1" applyAlignment="1" applyProtection="1">
      <alignment horizontal="center" vertical="center" wrapText="1"/>
      <protection hidden="1"/>
    </xf>
    <xf numFmtId="0" fontId="53" fillId="2" borderId="1" xfId="0" applyFont="1" applyFill="1" applyBorder="1" applyAlignment="1" applyProtection="1">
      <alignment horizontal="center" vertical="center" wrapText="1"/>
      <protection hidden="1"/>
    </xf>
    <xf numFmtId="0" fontId="54" fillId="3" borderId="15" xfId="0" applyFont="1" applyFill="1" applyBorder="1" applyAlignment="1" applyProtection="1">
      <alignment horizontal="center" vertical="center" wrapText="1"/>
      <protection locked="0"/>
    </xf>
    <xf numFmtId="0" fontId="53" fillId="0" borderId="23" xfId="0" applyFont="1" applyBorder="1" applyAlignment="1" applyProtection="1">
      <alignment horizontal="center" vertical="center" wrapText="1"/>
      <protection hidden="1"/>
    </xf>
    <xf numFmtId="0" fontId="17" fillId="0" borderId="8" xfId="0" applyFont="1" applyBorder="1" applyAlignment="1" applyProtection="1">
      <alignment vertical="center"/>
      <protection locked="0"/>
    </xf>
    <xf numFmtId="0" fontId="53" fillId="0" borderId="23" xfId="0" applyFont="1" applyBorder="1" applyAlignment="1" applyProtection="1">
      <alignment vertical="center"/>
      <protection locked="0"/>
    </xf>
    <xf numFmtId="0" fontId="53" fillId="0" borderId="23" xfId="0" applyFont="1" applyBorder="1" applyAlignment="1" applyProtection="1">
      <alignment horizontal="left" vertical="center" wrapText="1"/>
      <protection hidden="1"/>
    </xf>
    <xf numFmtId="0" fontId="53" fillId="0" borderId="26" xfId="0" applyFont="1" applyBorder="1" applyAlignment="1" applyProtection="1">
      <alignment horizontal="left" vertical="center" wrapText="1"/>
      <protection hidden="1"/>
    </xf>
    <xf numFmtId="0" fontId="70" fillId="0" borderId="0" xfId="0" applyFont="1" applyFill="1" applyAlignment="1" applyProtection="1">
      <alignment horizontal="center" vertical="center" wrapText="1"/>
    </xf>
    <xf numFmtId="0" fontId="53" fillId="0" borderId="19" xfId="0" applyFont="1" applyBorder="1" applyAlignment="1" applyProtection="1">
      <alignment horizontal="center" vertical="center" wrapText="1"/>
      <protection hidden="1"/>
    </xf>
    <xf numFmtId="0" fontId="53" fillId="0" borderId="4" xfId="0" applyFont="1" applyBorder="1" applyAlignment="1" applyProtection="1">
      <alignment horizontal="center" vertical="center" wrapText="1"/>
      <protection hidden="1"/>
    </xf>
    <xf numFmtId="0" fontId="53" fillId="0" borderId="6" xfId="0" applyFont="1" applyBorder="1" applyAlignment="1" applyProtection="1">
      <alignment horizontal="center" vertical="center" wrapText="1"/>
      <protection hidden="1"/>
    </xf>
    <xf numFmtId="0" fontId="53" fillId="0" borderId="29" xfId="0" applyFont="1" applyBorder="1" applyAlignment="1" applyProtection="1">
      <alignment horizontal="center" vertical="center" wrapText="1"/>
      <protection hidden="1"/>
    </xf>
    <xf numFmtId="0" fontId="53" fillId="0" borderId="30" xfId="0" applyFont="1" applyBorder="1" applyAlignment="1" applyProtection="1">
      <alignment horizontal="center" vertical="center" wrapText="1"/>
      <protection hidden="1"/>
    </xf>
    <xf numFmtId="0" fontId="53" fillId="0" borderId="80" xfId="0" applyFont="1" applyBorder="1" applyAlignment="1" applyProtection="1">
      <alignment horizontal="center" vertical="center" wrapText="1"/>
      <protection hidden="1"/>
    </xf>
    <xf numFmtId="0" fontId="53" fillId="0" borderId="167" xfId="0" applyFont="1" applyBorder="1" applyAlignment="1" applyProtection="1">
      <alignment horizontal="center" vertical="center" wrapText="1"/>
      <protection hidden="1"/>
    </xf>
    <xf numFmtId="0" fontId="53" fillId="0" borderId="25" xfId="0" applyFont="1" applyBorder="1" applyAlignment="1" applyProtection="1">
      <alignment horizontal="center" vertical="center" wrapText="1"/>
      <protection hidden="1"/>
    </xf>
    <xf numFmtId="0" fontId="53" fillId="0" borderId="24" xfId="0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 applyProtection="1">
      <alignment horizontal="center" vertical="center" wrapText="1"/>
      <protection hidden="1"/>
    </xf>
    <xf numFmtId="0" fontId="53" fillId="0" borderId="20" xfId="0" applyFont="1" applyBorder="1" applyAlignment="1" applyProtection="1">
      <alignment horizontal="center" vertical="center" wrapText="1"/>
      <protection hidden="1"/>
    </xf>
    <xf numFmtId="0" fontId="53" fillId="0" borderId="10" xfId="0" applyFont="1" applyBorder="1" applyAlignment="1" applyProtection="1">
      <alignment horizontal="center" vertical="center" wrapText="1"/>
      <protection hidden="1"/>
    </xf>
    <xf numFmtId="0" fontId="53" fillId="0" borderId="21" xfId="0" applyFont="1" applyBorder="1" applyAlignment="1" applyProtection="1">
      <alignment horizontal="center" vertical="center" wrapText="1"/>
      <protection hidden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53" fillId="0" borderId="5" xfId="0" applyFont="1" applyBorder="1" applyProtection="1">
      <alignment vertical="center"/>
      <protection locked="0"/>
    </xf>
    <xf numFmtId="0" fontId="53" fillId="0" borderId="19" xfId="0" applyFont="1" applyBorder="1" applyProtection="1">
      <alignment vertical="center"/>
      <protection locked="0"/>
    </xf>
    <xf numFmtId="0" fontId="53" fillId="0" borderId="9" xfId="0" applyFont="1" applyBorder="1" applyProtection="1">
      <alignment vertical="center"/>
      <protection locked="0"/>
    </xf>
    <xf numFmtId="0" fontId="53" fillId="0" borderId="10" xfId="0" applyFont="1" applyBorder="1" applyProtection="1">
      <alignment vertical="center"/>
      <protection locked="0"/>
    </xf>
    <xf numFmtId="0" fontId="53" fillId="0" borderId="21" xfId="0" applyFont="1" applyBorder="1" applyProtection="1">
      <alignment vertical="center"/>
      <protection locked="0"/>
    </xf>
    <xf numFmtId="0" fontId="53" fillId="0" borderId="5" xfId="0" applyFont="1" applyBorder="1" applyAlignment="1" applyProtection="1">
      <alignment vertical="center"/>
      <protection hidden="1"/>
    </xf>
    <xf numFmtId="0" fontId="53" fillId="0" borderId="9" xfId="0" applyFont="1" applyBorder="1" applyAlignment="1" applyProtection="1">
      <alignment vertical="center"/>
      <protection hidden="1"/>
    </xf>
    <xf numFmtId="0" fontId="53" fillId="0" borderId="10" xfId="0" applyFont="1" applyBorder="1" applyAlignment="1" applyProtection="1">
      <alignment vertical="center"/>
      <protection hidden="1"/>
    </xf>
    <xf numFmtId="0" fontId="0" fillId="0" borderId="4" xfId="0" applyFont="1" applyBorder="1" applyAlignment="1" applyProtection="1">
      <alignment horizontal="center" vertical="center"/>
      <protection locked="0"/>
    </xf>
    <xf numFmtId="0" fontId="53" fillId="0" borderId="5" xfId="0" applyFont="1" applyBorder="1" applyAlignment="1" applyProtection="1">
      <alignment horizontal="center" vertical="center"/>
      <protection locked="0"/>
    </xf>
    <xf numFmtId="0" fontId="53" fillId="0" borderId="6" xfId="0" applyFont="1" applyBorder="1" applyAlignment="1" applyProtection="1">
      <alignment horizontal="center" vertical="center"/>
      <protection locked="0"/>
    </xf>
    <xf numFmtId="0" fontId="53" fillId="0" borderId="9" xfId="0" applyFont="1" applyBorder="1" applyAlignment="1" applyProtection="1">
      <alignment horizontal="center" vertical="center"/>
      <protection locked="0"/>
    </xf>
    <xf numFmtId="0" fontId="53" fillId="0" borderId="10" xfId="0" applyFont="1" applyBorder="1" applyAlignment="1" applyProtection="1">
      <alignment horizontal="center" vertical="center"/>
      <protection locked="0"/>
    </xf>
    <xf numFmtId="0" fontId="53" fillId="0" borderId="11" xfId="0" applyFont="1" applyBorder="1" applyAlignment="1" applyProtection="1">
      <alignment horizontal="center" vertical="center"/>
      <protection locked="0"/>
    </xf>
    <xf numFmtId="0" fontId="53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3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3" fillId="0" borderId="29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53" fillId="0" borderId="14" xfId="0" applyFont="1" applyBorder="1" applyAlignment="1" applyProtection="1">
      <alignment horizontal="center" vertical="center" wrapText="1"/>
      <protection hidden="1"/>
    </xf>
    <xf numFmtId="0" fontId="53" fillId="0" borderId="15" xfId="0" applyFont="1" applyBorder="1" applyAlignment="1" applyProtection="1">
      <alignment horizontal="center" vertical="center" wrapText="1"/>
      <protection hidden="1"/>
    </xf>
    <xf numFmtId="0" fontId="53" fillId="0" borderId="103" xfId="0" applyFont="1" applyBorder="1" applyAlignment="1" applyProtection="1">
      <alignment horizontal="center" vertical="center" wrapText="1"/>
      <protection hidden="1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53" fillId="0" borderId="15" xfId="0" applyFont="1" applyBorder="1" applyAlignment="1" applyProtection="1">
      <alignment horizontal="center" vertical="center" wrapText="1"/>
      <protection locked="0"/>
    </xf>
    <xf numFmtId="0" fontId="57" fillId="0" borderId="15" xfId="0" applyFont="1" applyBorder="1" applyAlignment="1" applyProtection="1">
      <alignment horizontal="left" vertical="center" wrapText="1"/>
      <protection hidden="1"/>
    </xf>
    <xf numFmtId="0" fontId="58" fillId="3" borderId="16" xfId="0" applyFont="1" applyFill="1" applyBorder="1" applyAlignment="1" applyProtection="1">
      <alignment horizontal="center" vertical="center" wrapText="1"/>
      <protection hidden="1"/>
    </xf>
    <xf numFmtId="0" fontId="58" fillId="3" borderId="15" xfId="0" applyFont="1" applyFill="1" applyBorder="1" applyAlignment="1" applyProtection="1">
      <alignment horizontal="center" vertical="center" wrapText="1"/>
      <protection hidden="1"/>
    </xf>
    <xf numFmtId="0" fontId="13" fillId="0" borderId="171" xfId="0" applyFont="1" applyBorder="1" applyAlignment="1">
      <alignment horizontal="center" vertical="center"/>
    </xf>
    <xf numFmtId="0" fontId="13" fillId="0" borderId="133" xfId="0" applyFont="1" applyBorder="1" applyAlignment="1">
      <alignment horizontal="center" vertical="center"/>
    </xf>
    <xf numFmtId="0" fontId="13" fillId="0" borderId="63" xfId="0" applyFont="1" applyBorder="1" applyAlignment="1" applyProtection="1">
      <alignment horizontal="center" vertical="center"/>
      <protection hidden="1"/>
    </xf>
    <xf numFmtId="0" fontId="13" fillId="0" borderId="69" xfId="0" applyFont="1" applyBorder="1" applyAlignment="1" applyProtection="1">
      <alignment horizontal="center" vertical="center"/>
      <protection hidden="1"/>
    </xf>
    <xf numFmtId="0" fontId="13" fillId="0" borderId="25" xfId="0" applyFont="1" applyBorder="1" applyAlignment="1" applyProtection="1">
      <alignment horizontal="center" vertical="center"/>
      <protection hidden="1"/>
    </xf>
    <xf numFmtId="0" fontId="13" fillId="0" borderId="24" xfId="0" applyFont="1" applyBorder="1" applyAlignment="1" applyProtection="1">
      <alignment horizontal="center" vertical="center"/>
      <protection hidden="1"/>
    </xf>
    <xf numFmtId="0" fontId="13" fillId="0" borderId="29" xfId="0" applyFont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 vertical="center"/>
      <protection hidden="1"/>
    </xf>
    <xf numFmtId="0" fontId="13" fillId="0" borderId="21" xfId="0" applyFont="1" applyBorder="1" applyAlignment="1" applyProtection="1">
      <alignment horizontal="center" vertical="center"/>
      <protection hidden="1"/>
    </xf>
    <xf numFmtId="0" fontId="12" fillId="0" borderId="69" xfId="0" applyFont="1" applyBorder="1" applyAlignment="1" applyProtection="1">
      <alignment horizontal="center" vertical="center" shrinkToFit="1"/>
      <protection hidden="1"/>
    </xf>
    <xf numFmtId="0" fontId="13" fillId="0" borderId="66" xfId="0" applyFont="1" applyBorder="1" applyAlignment="1" applyProtection="1">
      <alignment horizontal="center" vertical="center"/>
      <protection locked="0"/>
    </xf>
    <xf numFmtId="0" fontId="13" fillId="0" borderId="66" xfId="0" applyFont="1" applyBorder="1" applyAlignment="1" applyProtection="1">
      <alignment horizontal="center" vertical="center"/>
      <protection hidden="1"/>
    </xf>
    <xf numFmtId="0" fontId="0" fillId="8" borderId="0" xfId="0" applyFill="1" applyAlignment="1" applyProtection="1">
      <alignment horizontal="center" vertical="center"/>
      <protection hidden="1"/>
    </xf>
    <xf numFmtId="0" fontId="0" fillId="9" borderId="0" xfId="0" applyFill="1" applyAlignment="1" applyProtection="1">
      <alignment horizontal="center" vertical="center" wrapText="1"/>
      <protection hidden="1"/>
    </xf>
    <xf numFmtId="0" fontId="0" fillId="0" borderId="22" xfId="0" applyFont="1" applyBorder="1" applyAlignment="1" applyProtection="1">
      <alignment horizontal="center" vertical="center" wrapText="1"/>
      <protection hidden="1"/>
    </xf>
    <xf numFmtId="0" fontId="34" fillId="0" borderId="23" xfId="0" applyFont="1" applyBorder="1" applyAlignment="1" applyProtection="1">
      <alignment horizontal="center" vertical="center" wrapText="1"/>
      <protection hidden="1"/>
    </xf>
    <xf numFmtId="0" fontId="34" fillId="0" borderId="56" xfId="0" applyFont="1" applyBorder="1" applyAlignment="1" applyProtection="1">
      <alignment horizontal="center" vertical="center" wrapText="1"/>
      <protection hidden="1"/>
    </xf>
    <xf numFmtId="0" fontId="34" fillId="0" borderId="27" xfId="0" applyFont="1" applyBorder="1" applyAlignment="1" applyProtection="1">
      <alignment horizontal="center" vertical="center" wrapText="1"/>
      <protection hidden="1"/>
    </xf>
    <xf numFmtId="0" fontId="34" fillId="0" borderId="0" xfId="0" applyFont="1" applyBorder="1" applyAlignment="1" applyProtection="1">
      <alignment horizontal="center" vertical="center" wrapText="1"/>
      <protection hidden="1"/>
    </xf>
    <xf numFmtId="0" fontId="34" fillId="0" borderId="41" xfId="0" applyFont="1" applyBorder="1" applyAlignment="1" applyProtection="1">
      <alignment horizontal="center" vertical="center" wrapText="1"/>
      <protection hidden="1"/>
    </xf>
    <xf numFmtId="0" fontId="34" fillId="0" borderId="31" xfId="0" applyFont="1" applyBorder="1" applyAlignment="1" applyProtection="1">
      <alignment vertical="center" wrapText="1"/>
      <protection hidden="1"/>
    </xf>
    <xf numFmtId="0" fontId="34" fillId="0" borderId="1" xfId="0" applyFont="1" applyBorder="1" applyAlignment="1" applyProtection="1">
      <alignment vertical="center" wrapText="1"/>
      <protection hidden="1"/>
    </xf>
    <xf numFmtId="0" fontId="34" fillId="0" borderId="101" xfId="0" applyFont="1" applyBorder="1" applyAlignment="1" applyProtection="1">
      <alignment vertical="center" wrapText="1"/>
      <protection hidden="1"/>
    </xf>
    <xf numFmtId="0" fontId="34" fillId="0" borderId="150" xfId="0" applyFont="1" applyFill="1" applyBorder="1" applyAlignment="1">
      <alignment vertical="center" wrapText="1"/>
    </xf>
    <xf numFmtId="0" fontId="34" fillId="0" borderId="151" xfId="0" applyFont="1" applyBorder="1" applyAlignment="1">
      <alignment vertical="center" wrapText="1"/>
    </xf>
    <xf numFmtId="0" fontId="34" fillId="0" borderId="152" xfId="0" applyFont="1" applyBorder="1" applyAlignment="1">
      <alignment vertical="center" wrapText="1"/>
    </xf>
    <xf numFmtId="0" fontId="34" fillId="0" borderId="155" xfId="0" applyFont="1" applyFill="1" applyBorder="1" applyAlignment="1">
      <alignment vertical="center" wrapText="1"/>
    </xf>
    <xf numFmtId="0" fontId="34" fillId="0" borderId="156" xfId="0" applyFont="1" applyBorder="1" applyAlignment="1">
      <alignment vertical="center" wrapText="1"/>
    </xf>
    <xf numFmtId="0" fontId="34" fillId="0" borderId="157" xfId="0" applyFont="1" applyBorder="1" applyAlignment="1">
      <alignment vertical="center" wrapText="1"/>
    </xf>
    <xf numFmtId="0" fontId="34" fillId="0" borderId="159" xfId="0" applyFont="1" applyBorder="1" applyAlignment="1">
      <alignment vertical="center" wrapText="1"/>
    </xf>
    <xf numFmtId="0" fontId="34" fillId="0" borderId="160" xfId="0" applyFont="1" applyBorder="1" applyAlignment="1">
      <alignment vertical="center" wrapText="1"/>
    </xf>
    <xf numFmtId="0" fontId="34" fillId="0" borderId="161" xfId="0" applyFont="1" applyBorder="1" applyAlignment="1">
      <alignment vertical="center" wrapText="1"/>
    </xf>
    <xf numFmtId="5" fontId="40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40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40" fillId="0" borderId="24" xfId="0" applyNumberFormat="1" applyFont="1" applyFill="1" applyBorder="1" applyAlignment="1" applyProtection="1">
      <alignment horizontal="center" vertical="center" wrapText="1"/>
      <protection hidden="1"/>
    </xf>
    <xf numFmtId="5" fontId="40" fillId="0" borderId="29" xfId="0" applyNumberFormat="1" applyFont="1" applyFill="1" applyBorder="1" applyAlignment="1" applyProtection="1">
      <alignment horizontal="center" vertical="center" wrapText="1"/>
      <protection hidden="1"/>
    </xf>
    <xf numFmtId="5" fontId="40" fillId="0" borderId="0" xfId="0" applyNumberFormat="1" applyFont="1" applyFill="1" applyBorder="1" applyAlignment="1" applyProtection="1">
      <alignment horizontal="center" vertical="center" wrapText="1"/>
      <protection hidden="1"/>
    </xf>
    <xf numFmtId="5" fontId="40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4" fillId="0" borderId="33" xfId="0" applyFont="1" applyBorder="1" applyAlignment="1" applyProtection="1">
      <alignment vertical="center" wrapText="1"/>
      <protection hidden="1"/>
    </xf>
    <xf numFmtId="0" fontId="34" fillId="0" borderId="32" xfId="0" applyFont="1" applyBorder="1" applyAlignment="1" applyProtection="1">
      <alignment vertical="center" wrapText="1"/>
      <protection hidden="1"/>
    </xf>
    <xf numFmtId="5" fontId="34" fillId="0" borderId="153" xfId="0" applyNumberFormat="1" applyFont="1" applyBorder="1" applyAlignment="1" applyProtection="1">
      <alignment horizontal="center" vertical="center" wrapText="1"/>
      <protection hidden="1"/>
    </xf>
    <xf numFmtId="0" fontId="34" fillId="0" borderId="118" xfId="0" applyFont="1" applyBorder="1" applyAlignment="1" applyProtection="1">
      <alignment horizontal="center" vertical="center" wrapText="1"/>
      <protection hidden="1"/>
    </xf>
    <xf numFmtId="0" fontId="34" fillId="0" borderId="154" xfId="0" applyFont="1" applyBorder="1" applyAlignment="1" applyProtection="1">
      <alignment horizontal="center" vertical="center" wrapText="1"/>
      <protection hidden="1"/>
    </xf>
    <xf numFmtId="5" fontId="34" fillId="0" borderId="153" xfId="0" applyNumberFormat="1" applyFont="1" applyFill="1" applyBorder="1" applyAlignment="1" applyProtection="1">
      <alignment horizontal="center" vertical="center" wrapText="1"/>
      <protection hidden="1"/>
    </xf>
    <xf numFmtId="5" fontId="34" fillId="0" borderId="118" xfId="0" applyNumberFormat="1" applyFont="1" applyFill="1" applyBorder="1" applyAlignment="1" applyProtection="1">
      <alignment horizontal="center" vertical="center" wrapText="1"/>
      <protection hidden="1"/>
    </xf>
    <xf numFmtId="5" fontId="34" fillId="0" borderId="154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25" xfId="0" applyFont="1" applyFill="1" applyBorder="1" applyAlignment="1" applyProtection="1">
      <alignment horizontal="left" vertical="center" wrapText="1"/>
      <protection hidden="1"/>
    </xf>
    <xf numFmtId="0" fontId="36" fillId="0" borderId="23" xfId="0" applyFont="1" applyFill="1" applyBorder="1" applyAlignment="1" applyProtection="1">
      <alignment horizontal="left" vertical="center" wrapText="1"/>
      <protection hidden="1"/>
    </xf>
    <xf numFmtId="0" fontId="36" fillId="0" borderId="26" xfId="0" applyFont="1" applyFill="1" applyBorder="1" applyAlignment="1" applyProtection="1">
      <alignment horizontal="left" vertical="center" wrapText="1"/>
      <protection hidden="1"/>
    </xf>
    <xf numFmtId="0" fontId="36" fillId="0" borderId="29" xfId="0" applyFont="1" applyFill="1" applyBorder="1" applyAlignment="1" applyProtection="1">
      <alignment horizontal="left" vertical="center" wrapText="1"/>
      <protection hidden="1"/>
    </xf>
    <xf numFmtId="0" fontId="36" fillId="0" borderId="0" xfId="0" applyFont="1" applyFill="1" applyBorder="1" applyAlignment="1" applyProtection="1">
      <alignment horizontal="left" vertical="center" wrapText="1"/>
      <protection hidden="1"/>
    </xf>
    <xf numFmtId="0" fontId="36" fillId="0" borderId="30" xfId="0" applyFont="1" applyFill="1" applyBorder="1" applyAlignment="1" applyProtection="1">
      <alignment horizontal="left" vertical="center" wrapText="1"/>
      <protection hidden="1"/>
    </xf>
    <xf numFmtId="0" fontId="34" fillId="0" borderId="34" xfId="0" applyFont="1" applyBorder="1" applyAlignment="1" applyProtection="1">
      <alignment vertical="center" wrapText="1"/>
      <protection hidden="1"/>
    </xf>
    <xf numFmtId="5" fontId="34" fillId="0" borderId="147" xfId="0" applyNumberFormat="1" applyFont="1" applyFill="1" applyBorder="1" applyAlignment="1" applyProtection="1">
      <alignment horizontal="center" vertical="center" wrapText="1"/>
      <protection hidden="1"/>
    </xf>
    <xf numFmtId="0" fontId="34" fillId="0" borderId="148" xfId="0" applyFont="1" applyBorder="1" applyAlignment="1" applyProtection="1">
      <alignment horizontal="center" vertical="center" wrapText="1"/>
      <protection hidden="1"/>
    </xf>
    <xf numFmtId="0" fontId="34" fillId="0" borderId="149" xfId="0" applyFont="1" applyBorder="1" applyAlignment="1" applyProtection="1">
      <alignment horizontal="center" vertical="center" wrapText="1"/>
      <protection hidden="1"/>
    </xf>
    <xf numFmtId="5" fontId="34" fillId="0" borderId="158" xfId="0" applyNumberFormat="1" applyFont="1" applyFill="1" applyBorder="1" applyAlignment="1" applyProtection="1">
      <alignment horizontal="center" vertical="center" wrapText="1"/>
      <protection hidden="1"/>
    </xf>
    <xf numFmtId="0" fontId="34" fillId="0" borderId="121" xfId="0" applyFont="1" applyBorder="1" applyAlignment="1" applyProtection="1">
      <alignment horizontal="center" vertical="center" wrapText="1"/>
      <protection hidden="1"/>
    </xf>
    <xf numFmtId="0" fontId="34" fillId="0" borderId="124" xfId="0" applyFont="1" applyBorder="1" applyAlignment="1" applyProtection="1">
      <alignment horizontal="center" vertical="center" wrapText="1"/>
      <protection hidden="1"/>
    </xf>
    <xf numFmtId="5" fontId="34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4" fillId="0" borderId="15" xfId="0" applyFont="1" applyBorder="1" applyAlignment="1" applyProtection="1">
      <alignment horizontal="center" vertical="center" wrapText="1"/>
      <protection hidden="1"/>
    </xf>
    <xf numFmtId="0" fontId="34" fillId="0" borderId="103" xfId="0" applyFont="1" applyBorder="1" applyAlignment="1" applyProtection="1">
      <alignment horizontal="center" vertical="center" wrapText="1"/>
      <protection hidden="1"/>
    </xf>
    <xf numFmtId="0" fontId="42" fillId="0" borderId="0" xfId="0" applyFont="1" applyAlignment="1" applyProtection="1">
      <alignment horizontal="right" vertical="center"/>
      <protection hidden="1"/>
    </xf>
    <xf numFmtId="0" fontId="43" fillId="0" borderId="0" xfId="0" applyFont="1" applyFill="1" applyAlignment="1" applyProtection="1">
      <alignment horizontal="center" vertical="center"/>
      <protection hidden="1"/>
    </xf>
    <xf numFmtId="0" fontId="42" fillId="0" borderId="0" xfId="0" applyFont="1" applyFill="1" applyAlignment="1" applyProtection="1">
      <alignment horizontal="left" vertical="top" shrinkToFit="1"/>
      <protection hidden="1"/>
    </xf>
    <xf numFmtId="0" fontId="41" fillId="0" borderId="0" xfId="0" applyFont="1" applyAlignment="1" applyProtection="1">
      <alignment horizontal="left" vertical="top" shrinkToFit="1"/>
      <protection hidden="1"/>
    </xf>
    <xf numFmtId="0" fontId="50" fillId="0" borderId="0" xfId="0" applyFont="1" applyFill="1" applyAlignment="1" applyProtection="1">
      <alignment horizontal="left" wrapText="1"/>
      <protection hidden="1"/>
    </xf>
    <xf numFmtId="0" fontId="39" fillId="0" borderId="0" xfId="0" applyFont="1" applyAlignment="1" applyProtection="1">
      <alignment horizontal="left" wrapText="1"/>
      <protection hidden="1"/>
    </xf>
    <xf numFmtId="0" fontId="42" fillId="0" borderId="0" xfId="0" applyFont="1" applyFill="1" applyAlignment="1" applyProtection="1">
      <alignment horizontal="center" vertical="center" shrinkToFit="1"/>
      <protection hidden="1"/>
    </xf>
    <xf numFmtId="0" fontId="41" fillId="0" borderId="0" xfId="0" applyFont="1" applyAlignment="1" applyProtection="1">
      <alignment horizontal="center" vertical="center" shrinkToFit="1"/>
      <protection hidden="1"/>
    </xf>
    <xf numFmtId="0" fontId="32" fillId="0" borderId="0" xfId="0" applyFont="1" applyFill="1" applyAlignment="1" applyProtection="1">
      <alignment horizontal="left" vertical="center" shrinkToFit="1"/>
      <protection hidden="1"/>
    </xf>
    <xf numFmtId="0" fontId="52" fillId="0" borderId="0" xfId="0" applyFont="1" applyAlignment="1" applyProtection="1">
      <alignment horizontal="left" vertical="center" shrinkToFit="1"/>
      <protection hidden="1"/>
    </xf>
    <xf numFmtId="0" fontId="22" fillId="0" borderId="0" xfId="0" applyFont="1" applyFill="1" applyAlignment="1" applyProtection="1">
      <alignment horizontal="left" shrinkToFit="1"/>
      <protection locked="0"/>
    </xf>
    <xf numFmtId="0" fontId="41" fillId="0" borderId="0" xfId="0" applyFont="1" applyAlignment="1" applyProtection="1">
      <alignment horizontal="left" shrinkToFit="1"/>
      <protection locked="0"/>
    </xf>
    <xf numFmtId="0" fontId="50" fillId="0" borderId="0" xfId="0" applyFont="1" applyFill="1" applyAlignment="1" applyProtection="1">
      <alignment horizontal="left" wrapText="1"/>
      <protection locked="0"/>
    </xf>
    <xf numFmtId="0" fontId="39" fillId="0" borderId="0" xfId="0" applyFont="1" applyAlignment="1" applyProtection="1">
      <alignment horizontal="left" wrapText="1"/>
      <protection locked="0"/>
    </xf>
    <xf numFmtId="0" fontId="42" fillId="0" borderId="0" xfId="0" applyFont="1" applyFill="1" applyAlignment="1" applyProtection="1">
      <alignment horizontal="center" vertical="center" shrinkToFit="1"/>
      <protection locked="0"/>
    </xf>
    <xf numFmtId="0" fontId="41" fillId="0" borderId="0" xfId="0" applyFont="1" applyAlignment="1" applyProtection="1">
      <alignment horizontal="center" vertical="center" shrinkToFit="1"/>
      <protection locked="0"/>
    </xf>
    <xf numFmtId="0" fontId="51" fillId="0" borderId="0" xfId="0" applyFont="1" applyFill="1" applyAlignment="1" applyProtection="1">
      <alignment horizontal="left" vertical="center" shrinkToFit="1"/>
      <protection locked="0"/>
    </xf>
    <xf numFmtId="0" fontId="52" fillId="0" borderId="0" xfId="0" applyFont="1" applyAlignment="1" applyProtection="1">
      <alignment horizontal="left" vertical="center" shrinkToFit="1"/>
      <protection locked="0"/>
    </xf>
    <xf numFmtId="5" fontId="34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34" fillId="0" borderId="103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45" xfId="0" applyNumberFormat="1" applyFont="1" applyBorder="1" applyAlignment="1" applyProtection="1">
      <alignment horizontal="left" vertical="center" wrapText="1"/>
      <protection hidden="1"/>
    </xf>
    <xf numFmtId="5" fontId="36" fillId="0" borderId="43" xfId="0" applyNumberFormat="1" applyFont="1" applyBorder="1" applyAlignment="1" applyProtection="1">
      <alignment horizontal="left" vertical="center" wrapText="1"/>
      <protection hidden="1"/>
    </xf>
    <xf numFmtId="5" fontId="36" fillId="0" borderId="89" xfId="0" applyNumberFormat="1" applyFont="1" applyBorder="1" applyAlignment="1" applyProtection="1">
      <alignment horizontal="left" vertical="center" wrapText="1"/>
      <protection hidden="1"/>
    </xf>
    <xf numFmtId="5" fontId="36" fillId="0" borderId="29" xfId="0" applyNumberFormat="1" applyFont="1" applyBorder="1" applyAlignment="1" applyProtection="1">
      <alignment horizontal="left" vertical="center" wrapText="1"/>
      <protection hidden="1"/>
    </xf>
    <xf numFmtId="5" fontId="36" fillId="0" borderId="0" xfId="0" applyNumberFormat="1" applyFont="1" applyBorder="1" applyAlignment="1" applyProtection="1">
      <alignment horizontal="left" vertical="center" wrapText="1"/>
      <protection hidden="1"/>
    </xf>
    <xf numFmtId="5" fontId="36" fillId="0" borderId="30" xfId="0" applyNumberFormat="1" applyFont="1" applyBorder="1" applyAlignment="1" applyProtection="1">
      <alignment horizontal="left" vertical="center" wrapText="1"/>
      <protection hidden="1"/>
    </xf>
    <xf numFmtId="0" fontId="34" fillId="0" borderId="9" xfId="0" applyFont="1" applyBorder="1" applyAlignment="1" applyProtection="1">
      <alignment horizontal="left" vertical="center" wrapText="1"/>
      <protection hidden="1"/>
    </xf>
    <xf numFmtId="0" fontId="34" fillId="0" borderId="10" xfId="0" applyFont="1" applyBorder="1" applyAlignment="1" applyProtection="1">
      <alignment horizontal="left" vertical="center" wrapText="1"/>
      <protection hidden="1"/>
    </xf>
    <xf numFmtId="0" fontId="34" fillId="0" borderId="11" xfId="0" applyFont="1" applyBorder="1" applyAlignment="1" applyProtection="1">
      <alignment horizontal="left" vertical="center" wrapText="1"/>
      <protection hidden="1"/>
    </xf>
    <xf numFmtId="5" fontId="36" fillId="0" borderId="144" xfId="0" applyNumberFormat="1" applyFont="1" applyBorder="1" applyAlignment="1" applyProtection="1">
      <alignment horizontal="center" vertical="center" wrapText="1"/>
      <protection hidden="1"/>
    </xf>
    <xf numFmtId="0" fontId="36" fillId="0" borderId="145" xfId="0" applyFont="1" applyBorder="1" applyAlignment="1" applyProtection="1">
      <alignment horizontal="center" vertical="center" wrapText="1"/>
      <protection hidden="1"/>
    </xf>
    <xf numFmtId="0" fontId="36" fillId="0" borderId="146" xfId="0" applyFont="1" applyBorder="1" applyAlignment="1" applyProtection="1">
      <alignment horizontal="center" vertical="center" wrapText="1"/>
      <protection hidden="1"/>
    </xf>
    <xf numFmtId="5" fontId="34" fillId="0" borderId="144" xfId="0" applyNumberFormat="1" applyFont="1" applyBorder="1" applyAlignment="1" applyProtection="1">
      <alignment horizontal="right" vertical="center" wrapText="1"/>
      <protection hidden="1"/>
    </xf>
    <xf numFmtId="0" fontId="34" fillId="0" borderId="145" xfId="0" applyFont="1" applyBorder="1" applyAlignment="1" applyProtection="1">
      <alignment horizontal="right" vertical="center" wrapText="1"/>
      <protection hidden="1"/>
    </xf>
    <xf numFmtId="5" fontId="34" fillId="0" borderId="145" xfId="0" applyNumberFormat="1" applyFont="1" applyBorder="1" applyAlignment="1" applyProtection="1">
      <alignment horizontal="left" vertical="center" wrapText="1"/>
      <protection hidden="1"/>
    </xf>
    <xf numFmtId="0" fontId="34" fillId="0" borderId="146" xfId="0" applyFont="1" applyBorder="1" applyAlignment="1" applyProtection="1">
      <alignment horizontal="left" vertical="center" wrapText="1"/>
      <protection hidden="1"/>
    </xf>
    <xf numFmtId="5" fontId="36" fillId="0" borderId="147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148" xfId="0" applyFont="1" applyBorder="1" applyAlignment="1" applyProtection="1">
      <alignment horizontal="center" vertical="center" wrapText="1"/>
      <protection hidden="1"/>
    </xf>
    <xf numFmtId="0" fontId="36" fillId="0" borderId="149" xfId="0" applyFont="1" applyBorder="1" applyAlignment="1" applyProtection="1">
      <alignment horizontal="center" vertical="center" wrapText="1"/>
      <protection hidden="1"/>
    </xf>
    <xf numFmtId="5" fontId="34" fillId="0" borderId="147" xfId="0" applyNumberFormat="1" applyFont="1" applyBorder="1" applyAlignment="1" applyProtection="1">
      <alignment horizontal="right" vertical="center" wrapText="1"/>
      <protection hidden="1"/>
    </xf>
    <xf numFmtId="0" fontId="34" fillId="0" borderId="148" xfId="0" applyFont="1" applyBorder="1" applyAlignment="1" applyProtection="1">
      <alignment horizontal="right" vertical="center" wrapText="1"/>
      <protection hidden="1"/>
    </xf>
    <xf numFmtId="5" fontId="34" fillId="0" borderId="148" xfId="0" applyNumberFormat="1" applyFont="1" applyBorder="1" applyAlignment="1" applyProtection="1">
      <alignment horizontal="left" vertical="center" wrapText="1"/>
      <protection hidden="1"/>
    </xf>
    <xf numFmtId="0" fontId="34" fillId="0" borderId="149" xfId="0" applyFont="1" applyBorder="1" applyAlignment="1" applyProtection="1">
      <alignment horizontal="left" vertical="center" wrapText="1"/>
      <protection hidden="1"/>
    </xf>
    <xf numFmtId="5" fontId="34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4" fillId="0" borderId="8" xfId="0" applyFont="1" applyBorder="1" applyAlignment="1" applyProtection="1">
      <alignment horizontal="center" vertical="center" wrapText="1"/>
      <protection hidden="1"/>
    </xf>
    <xf numFmtId="0" fontId="34" fillId="0" borderId="92" xfId="0" applyFont="1" applyBorder="1" applyAlignment="1" applyProtection="1">
      <alignment horizontal="center" vertical="center" wrapText="1"/>
      <protection hidden="1"/>
    </xf>
    <xf numFmtId="5" fontId="34" fillId="0" borderId="12" xfId="0" applyNumberFormat="1" applyFont="1" applyBorder="1" applyAlignment="1" applyProtection="1">
      <alignment horizontal="right" vertical="center" wrapText="1"/>
      <protection hidden="1"/>
    </xf>
    <xf numFmtId="0" fontId="34" fillId="0" borderId="8" xfId="0" applyFont="1" applyBorder="1" applyAlignment="1" applyProtection="1">
      <alignment horizontal="right" vertical="center" wrapText="1"/>
      <protection hidden="1"/>
    </xf>
    <xf numFmtId="5" fontId="34" fillId="0" borderId="0" xfId="0" applyNumberFormat="1" applyFont="1" applyBorder="1" applyAlignment="1" applyProtection="1">
      <alignment horizontal="left" vertical="center" wrapText="1"/>
      <protection hidden="1"/>
    </xf>
    <xf numFmtId="0" fontId="34" fillId="0" borderId="28" xfId="0" applyFont="1" applyBorder="1" applyAlignment="1" applyProtection="1">
      <alignment horizontal="left" vertical="center" wrapText="1"/>
      <protection hidden="1"/>
    </xf>
    <xf numFmtId="0" fontId="49" fillId="0" borderId="86" xfId="0" applyFont="1" applyBorder="1" applyAlignment="1" applyProtection="1">
      <alignment horizontal="center" vertical="center" wrapText="1"/>
      <protection hidden="1"/>
    </xf>
    <xf numFmtId="0" fontId="34" fillId="0" borderId="43" xfId="0" applyFont="1" applyBorder="1" applyAlignment="1" applyProtection="1">
      <alignment horizontal="center" vertical="center" wrapText="1"/>
      <protection hidden="1"/>
    </xf>
    <xf numFmtId="0" fontId="34" fillId="0" borderId="109" xfId="0" applyFont="1" applyBorder="1" applyAlignment="1" applyProtection="1">
      <alignment horizontal="center" vertical="center" wrapText="1"/>
      <protection hidden="1"/>
    </xf>
    <xf numFmtId="0" fontId="34" fillId="0" borderId="20" xfId="0" applyFont="1" applyBorder="1" applyAlignment="1" applyProtection="1">
      <alignment horizontal="center" vertical="center" wrapText="1"/>
      <protection hidden="1"/>
    </xf>
    <xf numFmtId="0" fontId="34" fillId="0" borderId="10" xfId="0" applyFont="1" applyBorder="1" applyAlignment="1" applyProtection="1">
      <alignment horizontal="center" vertical="center" wrapText="1"/>
      <protection hidden="1"/>
    </xf>
    <xf numFmtId="0" fontId="34" fillId="0" borderId="50" xfId="0" applyFont="1" applyBorder="1" applyAlignment="1" applyProtection="1">
      <alignment horizontal="center" vertical="center" wrapText="1"/>
      <protection hidden="1"/>
    </xf>
    <xf numFmtId="0" fontId="34" fillId="0" borderId="42" xfId="0" applyFont="1" applyBorder="1" applyAlignment="1" applyProtection="1">
      <alignment horizontal="center" vertical="center" wrapText="1"/>
      <protection hidden="1"/>
    </xf>
    <xf numFmtId="0" fontId="34" fillId="0" borderId="44" xfId="0" applyFont="1" applyBorder="1" applyAlignment="1" applyProtection="1">
      <alignment horizontal="center" vertical="center" wrapText="1"/>
      <protection hidden="1"/>
    </xf>
    <xf numFmtId="0" fontId="34" fillId="0" borderId="95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4" fillId="0" borderId="51" xfId="0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5" fontId="40" fillId="0" borderId="45" xfId="0" applyNumberFormat="1" applyFont="1" applyFill="1" applyBorder="1" applyAlignment="1" applyProtection="1">
      <alignment horizontal="center" vertical="center" wrapText="1"/>
      <protection hidden="1"/>
    </xf>
    <xf numFmtId="5" fontId="40" fillId="0" borderId="43" xfId="0" applyNumberFormat="1" applyFont="1" applyFill="1" applyBorder="1" applyAlignment="1" applyProtection="1">
      <alignment horizontal="center" vertical="center" wrapText="1"/>
      <protection hidden="1"/>
    </xf>
    <xf numFmtId="5" fontId="40" fillId="0" borderId="44" xfId="0" applyNumberFormat="1" applyFont="1" applyFill="1" applyBorder="1" applyAlignment="1" applyProtection="1">
      <alignment horizontal="center" vertical="center" wrapText="1"/>
      <protection hidden="1"/>
    </xf>
    <xf numFmtId="0" fontId="34" fillId="0" borderId="29" xfId="0" applyFont="1" applyBorder="1" applyAlignment="1" applyProtection="1">
      <alignment horizontal="center" vertical="center" wrapText="1"/>
      <protection hidden="1"/>
    </xf>
    <xf numFmtId="0" fontId="34" fillId="0" borderId="0" xfId="0" applyFont="1" applyAlignment="1" applyProtection="1">
      <alignment horizontal="center" vertical="center" wrapText="1"/>
      <protection hidden="1"/>
    </xf>
    <xf numFmtId="0" fontId="34" fillId="0" borderId="28" xfId="0" applyFont="1" applyBorder="1" applyAlignment="1" applyProtection="1">
      <alignment horizontal="center" vertical="center" wrapText="1"/>
      <protection hidden="1"/>
    </xf>
    <xf numFmtId="0" fontId="34" fillId="0" borderId="9" xfId="0" applyFont="1" applyBorder="1" applyAlignment="1" applyProtection="1">
      <alignment horizontal="center" vertical="center" wrapText="1"/>
      <protection hidden="1"/>
    </xf>
    <xf numFmtId="0" fontId="34" fillId="0" borderId="21" xfId="0" applyFont="1" applyBorder="1" applyAlignment="1" applyProtection="1">
      <alignment horizontal="center" vertical="center" wrapText="1"/>
      <protection hidden="1"/>
    </xf>
    <xf numFmtId="5" fontId="36" fillId="0" borderId="141" xfId="0" applyNumberFormat="1" applyFont="1" applyBorder="1" applyAlignment="1" applyProtection="1">
      <alignment horizontal="center" vertical="center" wrapText="1"/>
      <protection hidden="1"/>
    </xf>
    <xf numFmtId="0" fontId="36" fillId="0" borderId="142" xfId="0" applyFont="1" applyBorder="1" applyAlignment="1" applyProtection="1">
      <alignment horizontal="center" vertical="center" wrapText="1"/>
      <protection hidden="1"/>
    </xf>
    <xf numFmtId="0" fontId="36" fillId="0" borderId="143" xfId="0" applyFont="1" applyBorder="1" applyAlignment="1" applyProtection="1">
      <alignment horizontal="center" vertical="center" wrapText="1"/>
      <protection hidden="1"/>
    </xf>
    <xf numFmtId="5" fontId="34" fillId="0" borderId="45" xfId="0" applyNumberFormat="1" applyFont="1" applyBorder="1" applyAlignment="1" applyProtection="1">
      <alignment horizontal="right" vertical="center" wrapText="1"/>
      <protection hidden="1"/>
    </xf>
    <xf numFmtId="0" fontId="34" fillId="0" borderId="43" xfId="0" applyFont="1" applyBorder="1" applyAlignment="1" applyProtection="1">
      <alignment horizontal="right" vertical="center" wrapText="1"/>
      <protection hidden="1"/>
    </xf>
    <xf numFmtId="5" fontId="34" fillId="0" borderId="43" xfId="0" applyNumberFormat="1" applyFont="1" applyBorder="1" applyAlignment="1" applyProtection="1">
      <alignment horizontal="left" vertical="center" wrapText="1"/>
      <protection hidden="1"/>
    </xf>
    <xf numFmtId="0" fontId="34" fillId="0" borderId="44" xfId="0" applyFont="1" applyBorder="1" applyAlignment="1" applyProtection="1">
      <alignment horizontal="left" vertical="center" wrapText="1"/>
      <protection hidden="1"/>
    </xf>
    <xf numFmtId="0" fontId="34" fillId="0" borderId="35" xfId="0" applyFont="1" applyBorder="1" applyAlignment="1" applyProtection="1">
      <alignment horizontal="center" vertical="center" wrapText="1"/>
      <protection hidden="1"/>
    </xf>
    <xf numFmtId="0" fontId="34" fillId="0" borderId="36" xfId="0" applyFont="1" applyBorder="1" applyAlignment="1" applyProtection="1">
      <alignment horizontal="center" vertical="center" wrapText="1"/>
      <protection hidden="1"/>
    </xf>
    <xf numFmtId="0" fontId="34" fillId="0" borderId="37" xfId="0" applyFont="1" applyBorder="1" applyAlignment="1" applyProtection="1">
      <alignment horizontal="center" vertical="center" wrapText="1"/>
      <protection hidden="1"/>
    </xf>
    <xf numFmtId="0" fontId="34" fillId="0" borderId="38" xfId="0" applyFont="1" applyBorder="1" applyAlignment="1" applyProtection="1">
      <alignment horizontal="center" vertical="center" wrapText="1"/>
      <protection hidden="1"/>
    </xf>
    <xf numFmtId="0" fontId="34" fillId="0" borderId="39" xfId="0" applyFont="1" applyBorder="1" applyAlignment="1" applyProtection="1">
      <alignment horizontal="center" vertical="center" wrapText="1"/>
      <protection hidden="1"/>
    </xf>
    <xf numFmtId="0" fontId="34" fillId="0" borderId="40" xfId="0" applyFont="1" applyBorder="1" applyAlignment="1" applyProtection="1">
      <alignment horizontal="center" vertical="center" wrapText="1"/>
      <protection hidden="1"/>
    </xf>
    <xf numFmtId="0" fontId="47" fillId="3" borderId="14" xfId="0" applyFont="1" applyFill="1" applyBorder="1" applyAlignment="1">
      <alignment horizontal="left" vertical="top" wrapText="1"/>
    </xf>
    <xf numFmtId="0" fontId="47" fillId="3" borderId="15" xfId="0" applyFont="1" applyFill="1" applyBorder="1" applyAlignment="1">
      <alignment horizontal="left" vertical="top" wrapText="1"/>
    </xf>
    <xf numFmtId="0" fontId="47" fillId="3" borderId="107" xfId="0" applyFont="1" applyFill="1" applyBorder="1" applyAlignment="1">
      <alignment horizontal="left" vertical="top" wrapText="1"/>
    </xf>
    <xf numFmtId="0" fontId="34" fillId="3" borderId="102" xfId="0" applyFont="1" applyFill="1" applyBorder="1" applyAlignment="1">
      <alignment vertical="center" wrapText="1"/>
    </xf>
    <xf numFmtId="0" fontId="34" fillId="3" borderId="15" xfId="0" applyFont="1" applyFill="1" applyBorder="1" applyAlignment="1">
      <alignment vertical="center" wrapText="1"/>
    </xf>
    <xf numFmtId="0" fontId="34" fillId="3" borderId="103" xfId="0" applyFont="1" applyFill="1" applyBorder="1" applyAlignment="1">
      <alignment vertical="center" wrapText="1"/>
    </xf>
    <xf numFmtId="0" fontId="36" fillId="3" borderId="16" xfId="0" applyFont="1" applyFill="1" applyBorder="1" applyAlignment="1" applyProtection="1">
      <alignment horizontal="center" vertical="center" wrapText="1"/>
      <protection hidden="1"/>
    </xf>
    <xf numFmtId="0" fontId="36" fillId="3" borderId="15" xfId="0" applyFont="1" applyFill="1" applyBorder="1" applyAlignment="1" applyProtection="1">
      <alignment horizontal="center" vertical="center" wrapText="1"/>
      <protection hidden="1"/>
    </xf>
    <xf numFmtId="0" fontId="36" fillId="3" borderId="103" xfId="0" applyFont="1" applyFill="1" applyBorder="1" applyAlignment="1" applyProtection="1">
      <alignment horizontal="center" vertical="center" wrapText="1"/>
      <protection hidden="1"/>
    </xf>
    <xf numFmtId="0" fontId="48" fillId="3" borderId="16" xfId="0" applyFont="1" applyFill="1" applyBorder="1" applyAlignment="1" applyProtection="1">
      <alignment vertical="center" wrapText="1"/>
      <protection hidden="1"/>
    </xf>
    <xf numFmtId="0" fontId="48" fillId="3" borderId="15" xfId="0" applyFont="1" applyFill="1" applyBorder="1" applyAlignment="1" applyProtection="1">
      <alignment vertical="center" wrapText="1"/>
      <protection hidden="1"/>
    </xf>
    <xf numFmtId="0" fontId="36" fillId="0" borderId="16" xfId="0" applyFont="1" applyFill="1" applyBorder="1" applyAlignment="1" applyProtection="1">
      <alignment vertical="center" wrapText="1"/>
      <protection hidden="1"/>
    </xf>
    <xf numFmtId="0" fontId="36" fillId="0" borderId="15" xfId="0" applyFont="1" applyFill="1" applyBorder="1" applyAlignment="1" applyProtection="1">
      <alignment vertical="center" wrapText="1"/>
      <protection hidden="1"/>
    </xf>
    <xf numFmtId="0" fontId="36" fillId="0" borderId="107" xfId="0" applyFont="1" applyFill="1" applyBorder="1" applyAlignment="1" applyProtection="1">
      <alignment vertical="center" wrapText="1"/>
      <protection hidden="1"/>
    </xf>
    <xf numFmtId="0" fontId="46" fillId="3" borderId="108" xfId="0" applyFont="1" applyFill="1" applyBorder="1" applyAlignment="1">
      <alignment vertical="center" wrapText="1"/>
    </xf>
    <xf numFmtId="0" fontId="46" fillId="3" borderId="1" xfId="0" applyFont="1" applyFill="1" applyBorder="1" applyAlignment="1">
      <alignment vertical="center" wrapText="1"/>
    </xf>
    <xf numFmtId="0" fontId="46" fillId="3" borderId="34" xfId="0" applyFont="1" applyFill="1" applyBorder="1" applyAlignment="1">
      <alignment vertical="center" wrapText="1"/>
    </xf>
    <xf numFmtId="5" fontId="38" fillId="0" borderId="57" xfId="0" applyNumberFormat="1" applyFont="1" applyFill="1" applyBorder="1" applyAlignment="1" applyProtection="1">
      <alignment vertical="center" wrapText="1"/>
      <protection locked="0"/>
    </xf>
    <xf numFmtId="5" fontId="38" fillId="0" borderId="95" xfId="0" applyNumberFormat="1" applyFont="1" applyFill="1" applyBorder="1" applyAlignment="1" applyProtection="1">
      <alignment vertical="center" wrapText="1"/>
      <protection locked="0"/>
    </xf>
    <xf numFmtId="0" fontId="34" fillId="0" borderId="51" xfId="0" applyFont="1" applyBorder="1" applyAlignment="1" applyProtection="1">
      <alignment vertical="center" wrapText="1"/>
      <protection locked="0"/>
    </xf>
    <xf numFmtId="0" fontId="44" fillId="0" borderId="23" xfId="0" applyFont="1" applyBorder="1" applyAlignment="1" applyProtection="1">
      <alignment horizontal="left" vertical="top" wrapText="1"/>
      <protection hidden="1"/>
    </xf>
    <xf numFmtId="0" fontId="44" fillId="0" borderId="26" xfId="0" applyFont="1" applyBorder="1" applyAlignment="1" applyProtection="1">
      <alignment horizontal="left" vertical="top" wrapText="1"/>
      <protection hidden="1"/>
    </xf>
    <xf numFmtId="0" fontId="44" fillId="0" borderId="0" xfId="0" applyFont="1" applyBorder="1" applyAlignment="1" applyProtection="1">
      <alignment horizontal="left" vertical="top" wrapText="1"/>
      <protection hidden="1"/>
    </xf>
    <xf numFmtId="0" fontId="44" fillId="0" borderId="30" xfId="0" applyFont="1" applyBorder="1" applyAlignment="1" applyProtection="1">
      <alignment horizontal="left" vertical="top" wrapText="1"/>
      <protection hidden="1"/>
    </xf>
    <xf numFmtId="0" fontId="44" fillId="0" borderId="10" xfId="0" applyFont="1" applyBorder="1" applyAlignment="1" applyProtection="1">
      <alignment horizontal="left" vertical="top" wrapText="1"/>
      <protection hidden="1"/>
    </xf>
    <xf numFmtId="0" fontId="44" fillId="0" borderId="11" xfId="0" applyFont="1" applyBorder="1" applyAlignment="1" applyProtection="1">
      <alignment horizontal="left" vertical="top" wrapText="1"/>
      <protection hidden="1"/>
    </xf>
    <xf numFmtId="0" fontId="34" fillId="3" borderId="9" xfId="0" applyFont="1" applyFill="1" applyBorder="1" applyAlignment="1" applyProtection="1">
      <alignment horizontal="center" vertical="center" wrapText="1"/>
      <protection hidden="1"/>
    </xf>
    <xf numFmtId="0" fontId="34" fillId="3" borderId="10" xfId="0" applyFont="1" applyFill="1" applyBorder="1" applyAlignment="1" applyProtection="1">
      <alignment horizontal="center" vertical="center" wrapText="1"/>
      <protection hidden="1"/>
    </xf>
    <xf numFmtId="0" fontId="34" fillId="3" borderId="21" xfId="0" applyFont="1" applyFill="1" applyBorder="1" applyAlignment="1" applyProtection="1">
      <alignment horizontal="center" vertical="center" wrapText="1"/>
      <protection hidden="1"/>
    </xf>
    <xf numFmtId="0" fontId="34" fillId="0" borderId="7" xfId="0" applyFont="1" applyBorder="1" applyAlignment="1" applyProtection="1">
      <alignment horizontal="center" vertical="center" wrapText="1"/>
      <protection hidden="1"/>
    </xf>
    <xf numFmtId="0" fontId="34" fillId="0" borderId="104" xfId="0" applyFont="1" applyBorder="1" applyAlignment="1" applyProtection="1">
      <alignment horizontal="center" vertical="center" wrapText="1"/>
      <protection hidden="1"/>
    </xf>
    <xf numFmtId="0" fontId="34" fillId="0" borderId="137" xfId="0" applyFont="1" applyBorder="1" applyAlignment="1" applyProtection="1">
      <alignment horizontal="center" vertical="center" wrapText="1"/>
      <protection hidden="1"/>
    </xf>
    <xf numFmtId="0" fontId="34" fillId="0" borderId="138" xfId="0" applyFont="1" applyBorder="1">
      <alignment vertical="center"/>
    </xf>
    <xf numFmtId="0" fontId="34" fillId="0" borderId="139" xfId="0" applyFont="1" applyBorder="1">
      <alignment vertical="center"/>
    </xf>
    <xf numFmtId="178" fontId="34" fillId="0" borderId="12" xfId="0" applyNumberFormat="1" applyFont="1" applyBorder="1" applyAlignment="1" applyProtection="1">
      <alignment horizontal="center" vertical="center" wrapText="1"/>
      <protection locked="0"/>
    </xf>
    <xf numFmtId="178" fontId="34" fillId="0" borderId="8" xfId="0" applyNumberFormat="1" applyFont="1" applyBorder="1" applyAlignment="1" applyProtection="1">
      <alignment horizontal="center" vertical="center" wrapText="1"/>
      <protection locked="0"/>
    </xf>
    <xf numFmtId="178" fontId="34" fillId="0" borderId="92" xfId="0" applyNumberFormat="1" applyFont="1" applyBorder="1" applyAlignment="1" applyProtection="1">
      <alignment horizontal="center" vertical="center" wrapText="1"/>
      <protection locked="0"/>
    </xf>
    <xf numFmtId="0" fontId="34" fillId="0" borderId="140" xfId="0" applyFont="1" applyBorder="1" applyAlignment="1">
      <alignment horizontal="center" vertical="center" wrapText="1"/>
    </xf>
    <xf numFmtId="0" fontId="34" fillId="0" borderId="138" xfId="0" applyFont="1" applyBorder="1" applyAlignment="1">
      <alignment horizontal="center" vertical="center" wrapText="1"/>
    </xf>
    <xf numFmtId="5" fontId="34" fillId="0" borderId="12" xfId="0" applyNumberFormat="1" applyFont="1" applyBorder="1" applyAlignment="1" applyProtection="1">
      <alignment horizontal="center" vertical="center" wrapText="1"/>
      <protection hidden="1"/>
    </xf>
    <xf numFmtId="5" fontId="34" fillId="0" borderId="8" xfId="0" applyNumberFormat="1" applyFont="1" applyBorder="1" applyAlignment="1" applyProtection="1">
      <alignment horizontal="center" vertical="center" wrapText="1"/>
      <protection hidden="1"/>
    </xf>
    <xf numFmtId="5" fontId="34" fillId="0" borderId="92" xfId="0" applyNumberFormat="1" applyFont="1" applyBorder="1" applyAlignment="1" applyProtection="1">
      <alignment horizontal="center" vertical="center" wrapText="1"/>
      <protection hidden="1"/>
    </xf>
    <xf numFmtId="5" fontId="34" fillId="0" borderId="8" xfId="0" applyNumberFormat="1" applyFont="1" applyBorder="1" applyAlignment="1" applyProtection="1">
      <alignment horizontal="right" vertical="center" wrapText="1"/>
      <protection hidden="1"/>
    </xf>
    <xf numFmtId="5" fontId="34" fillId="0" borderId="8" xfId="0" applyNumberFormat="1" applyFont="1" applyBorder="1" applyAlignment="1" applyProtection="1">
      <alignment horizontal="left" vertical="center" wrapText="1"/>
      <protection hidden="1"/>
    </xf>
    <xf numFmtId="0" fontId="36" fillId="0" borderId="22" xfId="0" applyFont="1" applyFill="1" applyBorder="1" applyAlignment="1" applyProtection="1">
      <alignment vertical="center" wrapText="1"/>
      <protection hidden="1"/>
    </xf>
    <xf numFmtId="0" fontId="36" fillId="0" borderId="23" xfId="0" applyFont="1" applyFill="1" applyBorder="1" applyAlignment="1" applyProtection="1">
      <alignment vertical="center" wrapText="1"/>
      <protection hidden="1"/>
    </xf>
    <xf numFmtId="0" fontId="36" fillId="0" borderId="56" xfId="0" applyFont="1" applyFill="1" applyBorder="1" applyAlignment="1" applyProtection="1">
      <alignment vertical="center" wrapText="1"/>
      <protection hidden="1"/>
    </xf>
    <xf numFmtId="0" fontId="34" fillId="0" borderId="20" xfId="0" applyFont="1" applyBorder="1" applyAlignment="1" applyProtection="1">
      <alignment vertical="center" wrapText="1"/>
      <protection hidden="1"/>
    </xf>
    <xf numFmtId="0" fontId="34" fillId="0" borderId="10" xfId="0" applyFont="1" applyBorder="1" applyAlignment="1" applyProtection="1">
      <alignment vertical="center" wrapText="1"/>
      <protection hidden="1"/>
    </xf>
    <xf numFmtId="0" fontId="34" fillId="0" borderId="50" xfId="0" applyFont="1" applyBorder="1" applyAlignment="1" applyProtection="1">
      <alignment vertical="center" wrapText="1"/>
      <protection hidden="1"/>
    </xf>
    <xf numFmtId="0" fontId="46" fillId="3" borderId="29" xfId="0" applyFont="1" applyFill="1" applyBorder="1" applyAlignment="1" applyProtection="1">
      <alignment horizontal="center" vertical="center" wrapText="1" shrinkToFit="1"/>
      <protection hidden="1"/>
    </xf>
    <xf numFmtId="0" fontId="34" fillId="3" borderId="0" xfId="0" applyFont="1" applyFill="1" applyBorder="1" applyAlignment="1" applyProtection="1">
      <alignment horizontal="center" vertical="center" wrapText="1" shrinkToFit="1"/>
      <protection hidden="1"/>
    </xf>
    <xf numFmtId="0" fontId="34" fillId="3" borderId="28" xfId="0" applyFont="1" applyFill="1" applyBorder="1" applyAlignment="1" applyProtection="1">
      <alignment horizontal="center" vertical="center" wrapText="1" shrinkToFit="1"/>
      <protection hidden="1"/>
    </xf>
    <xf numFmtId="0" fontId="34" fillId="0" borderId="25" xfId="0" applyFont="1" applyFill="1" applyBorder="1" applyAlignment="1" applyProtection="1">
      <alignment horizontal="center" vertical="center" wrapText="1"/>
      <protection hidden="1"/>
    </xf>
    <xf numFmtId="0" fontId="34" fillId="0" borderId="23" xfId="0" applyFont="1" applyFill="1" applyBorder="1" applyAlignment="1" applyProtection="1">
      <alignment horizontal="center" vertical="center" wrapText="1"/>
      <protection hidden="1"/>
    </xf>
    <xf numFmtId="0" fontId="34" fillId="0" borderId="24" xfId="0" applyFont="1" applyFill="1" applyBorder="1" applyAlignment="1" applyProtection="1">
      <alignment horizontal="center" vertical="center" wrapText="1"/>
      <protection hidden="1"/>
    </xf>
    <xf numFmtId="5" fontId="34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34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34" fillId="0" borderId="56" xfId="0" applyNumberFormat="1" applyFont="1" applyFill="1" applyBorder="1" applyAlignment="1" applyProtection="1">
      <alignment horizontal="center" vertical="center" wrapText="1"/>
      <protection hidden="1"/>
    </xf>
    <xf numFmtId="0" fontId="34" fillId="0" borderId="9" xfId="0" applyFont="1" applyBorder="1" applyAlignment="1">
      <alignment horizontal="center" vertical="center" wrapText="1"/>
    </xf>
    <xf numFmtId="0" fontId="34" fillId="0" borderId="50" xfId="0" applyFont="1" applyBorder="1" applyAlignment="1">
      <alignment horizontal="center" vertical="center" wrapText="1"/>
    </xf>
    <xf numFmtId="0" fontId="34" fillId="0" borderId="22" xfId="0" applyFont="1" applyBorder="1" applyAlignment="1" applyProtection="1">
      <alignment horizontal="center" vertical="center" wrapText="1"/>
      <protection hidden="1"/>
    </xf>
    <xf numFmtId="0" fontId="34" fillId="0" borderId="24" xfId="0" applyFont="1" applyBorder="1" applyAlignment="1" applyProtection="1">
      <alignment horizontal="center" vertical="center" wrapText="1"/>
      <protection hidden="1"/>
    </xf>
    <xf numFmtId="0" fontId="34" fillId="0" borderId="31" xfId="0" applyFont="1" applyBorder="1" applyAlignment="1" applyProtection="1">
      <alignment horizontal="center" vertical="center" wrapText="1"/>
      <protection hidden="1"/>
    </xf>
    <xf numFmtId="0" fontId="34" fillId="0" borderId="1" xfId="0" applyFont="1" applyBorder="1" applyAlignment="1" applyProtection="1">
      <alignment horizontal="center" vertical="center" wrapText="1"/>
      <protection hidden="1"/>
    </xf>
    <xf numFmtId="0" fontId="34" fillId="0" borderId="3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hidden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26" xfId="0" applyFont="1" applyBorder="1" applyAlignment="1" applyProtection="1">
      <alignment horizontal="left" vertical="center" wrapText="1"/>
      <protection hidden="1"/>
    </xf>
    <xf numFmtId="0" fontId="3" fillId="0" borderId="29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30" xfId="0" applyFont="1" applyBorder="1" applyAlignment="1" applyProtection="1">
      <alignment horizontal="left" vertical="center" wrapText="1"/>
      <protection hidden="1"/>
    </xf>
    <xf numFmtId="0" fontId="3" fillId="0" borderId="33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6" fillId="0" borderId="39" xfId="0" applyFont="1" applyBorder="1" applyAlignment="1" applyProtection="1">
      <alignment horizontal="center" vertical="center" wrapText="1"/>
      <protection hidden="1"/>
    </xf>
    <xf numFmtId="0" fontId="36" fillId="0" borderId="36" xfId="0" applyFont="1" applyBorder="1" applyAlignment="1" applyProtection="1">
      <alignment horizontal="center" vertical="center" wrapText="1"/>
      <protection hidden="1"/>
    </xf>
    <xf numFmtId="5" fontId="34" fillId="0" borderId="25" xfId="0" applyNumberFormat="1" applyFont="1" applyBorder="1" applyAlignment="1" applyProtection="1">
      <alignment horizontal="center" vertical="center" wrapText="1"/>
      <protection hidden="1"/>
    </xf>
    <xf numFmtId="5" fontId="34" fillId="0" borderId="23" xfId="0" applyNumberFormat="1" applyFont="1" applyBorder="1" applyAlignment="1" applyProtection="1">
      <alignment horizontal="center" vertical="center" wrapText="1"/>
      <protection hidden="1"/>
    </xf>
    <xf numFmtId="5" fontId="34" fillId="0" borderId="56" xfId="0" applyNumberFormat="1" applyFont="1" applyBorder="1" applyAlignment="1" applyProtection="1">
      <alignment horizontal="center" vertical="center" wrapText="1"/>
      <protection hidden="1"/>
    </xf>
    <xf numFmtId="0" fontId="0" fillId="0" borderId="37" xfId="0" applyFont="1" applyBorder="1" applyAlignment="1" applyProtection="1">
      <alignment horizontal="center" vertical="center" wrapText="1"/>
      <protection hidden="1"/>
    </xf>
    <xf numFmtId="0" fontId="34" fillId="0" borderId="116" xfId="0" applyFont="1" applyBorder="1" applyAlignment="1" applyProtection="1">
      <alignment horizontal="center" vertical="center" wrapText="1"/>
      <protection hidden="1"/>
    </xf>
    <xf numFmtId="0" fontId="34" fillId="0" borderId="106" xfId="0" applyFont="1" applyBorder="1" applyAlignment="1" applyProtection="1">
      <alignment horizontal="center" vertical="center"/>
      <protection hidden="1"/>
    </xf>
    <xf numFmtId="0" fontId="34" fillId="0" borderId="135" xfId="0" applyFont="1" applyBorder="1" applyAlignment="1" applyProtection="1">
      <alignment horizontal="center" vertical="center"/>
      <protection hidden="1"/>
    </xf>
    <xf numFmtId="0" fontId="34" fillId="0" borderId="95" xfId="0" applyFont="1" applyBorder="1" applyAlignment="1" applyProtection="1">
      <alignment horizontal="center" vertical="center" wrapText="1"/>
      <protection hidden="1"/>
    </xf>
    <xf numFmtId="0" fontId="34" fillId="0" borderId="51" xfId="0" applyFont="1" applyBorder="1" applyAlignment="1" applyProtection="1">
      <alignment horizontal="center" vertical="center" wrapText="1"/>
      <protection hidden="1"/>
    </xf>
    <xf numFmtId="5" fontId="34" fillId="0" borderId="45" xfId="0" applyNumberFormat="1" applyFont="1" applyBorder="1" applyAlignment="1" applyProtection="1">
      <alignment horizontal="center" vertical="center" wrapText="1"/>
      <protection hidden="1"/>
    </xf>
    <xf numFmtId="5" fontId="34" fillId="0" borderId="43" xfId="0" applyNumberFormat="1" applyFont="1" applyBorder="1" applyAlignment="1" applyProtection="1">
      <alignment horizontal="center" vertical="center" wrapText="1"/>
      <protection hidden="1"/>
    </xf>
    <xf numFmtId="5" fontId="34" fillId="0" borderId="44" xfId="0" applyNumberFormat="1" applyFont="1" applyBorder="1" applyAlignment="1" applyProtection="1">
      <alignment horizontal="center" vertical="center" wrapText="1"/>
      <protection hidden="1"/>
    </xf>
    <xf numFmtId="0" fontId="34" fillId="0" borderId="45" xfId="0" applyFont="1" applyBorder="1" applyAlignment="1" applyProtection="1">
      <alignment horizontal="center" vertical="center" wrapText="1"/>
      <protection hidden="1"/>
    </xf>
    <xf numFmtId="5" fontId="34" fillId="0" borderId="105" xfId="0" applyNumberFormat="1" applyFont="1" applyBorder="1" applyAlignment="1" applyProtection="1">
      <alignment horizontal="center" vertical="center" wrapText="1"/>
      <protection hidden="1"/>
    </xf>
    <xf numFmtId="5" fontId="34" fillId="0" borderId="106" xfId="0" applyNumberFormat="1" applyFont="1" applyBorder="1" applyAlignment="1" applyProtection="1">
      <alignment horizontal="center" vertical="center" wrapText="1"/>
      <protection hidden="1"/>
    </xf>
    <xf numFmtId="5" fontId="34" fillId="0" borderId="136" xfId="0" applyNumberFormat="1" applyFont="1" applyBorder="1" applyAlignment="1" applyProtection="1">
      <alignment horizontal="center" vertical="center" wrapText="1"/>
      <protection hidden="1"/>
    </xf>
    <xf numFmtId="5" fontId="34" fillId="0" borderId="105" xfId="0" applyNumberFormat="1" applyFont="1" applyBorder="1" applyAlignment="1" applyProtection="1">
      <alignment horizontal="right" vertical="center" wrapText="1"/>
      <protection hidden="1"/>
    </xf>
    <xf numFmtId="5" fontId="34" fillId="0" borderId="106" xfId="0" applyNumberFormat="1" applyFont="1" applyBorder="1" applyAlignment="1" applyProtection="1">
      <alignment horizontal="right" vertical="center" wrapText="1"/>
      <protection hidden="1"/>
    </xf>
    <xf numFmtId="5" fontId="34" fillId="0" borderId="106" xfId="0" applyNumberFormat="1" applyFont="1" applyBorder="1" applyAlignment="1" applyProtection="1">
      <alignment horizontal="left" vertical="center" wrapText="1"/>
      <protection hidden="1"/>
    </xf>
    <xf numFmtId="5" fontId="38" fillId="0" borderId="42" xfId="0" applyNumberFormat="1" applyFont="1" applyFill="1" applyBorder="1" applyAlignment="1" applyProtection="1">
      <alignment vertical="center" wrapText="1"/>
      <protection locked="0"/>
    </xf>
    <xf numFmtId="0" fontId="34" fillId="0" borderId="95" xfId="0" applyFont="1" applyBorder="1" applyAlignment="1" applyProtection="1">
      <alignment vertical="center" wrapText="1"/>
      <protection locked="0"/>
    </xf>
    <xf numFmtId="0" fontId="44" fillId="0" borderId="43" xfId="0" applyFont="1" applyFill="1" applyBorder="1" applyAlignment="1" applyProtection="1">
      <alignment horizontal="left" vertical="center" wrapText="1"/>
      <protection hidden="1"/>
    </xf>
    <xf numFmtId="0" fontId="44" fillId="0" borderId="89" xfId="0" applyFont="1" applyBorder="1" applyAlignment="1" applyProtection="1">
      <alignment horizontal="left" vertical="center" wrapText="1"/>
      <protection hidden="1"/>
    </xf>
    <xf numFmtId="0" fontId="44" fillId="0" borderId="0" xfId="0" applyFont="1" applyAlignment="1" applyProtection="1">
      <alignment horizontal="left" vertical="center" wrapText="1"/>
      <protection hidden="1"/>
    </xf>
    <xf numFmtId="0" fontId="44" fillId="0" borderId="30" xfId="0" applyFont="1" applyBorder="1" applyAlignment="1" applyProtection="1">
      <alignment horizontal="left" vertical="center" wrapText="1"/>
      <protection hidden="1"/>
    </xf>
    <xf numFmtId="0" fontId="44" fillId="0" borderId="18" xfId="0" applyFont="1" applyBorder="1" applyAlignment="1" applyProtection="1">
      <alignment horizontal="center" vertical="center" wrapText="1"/>
      <protection hidden="1"/>
    </xf>
    <xf numFmtId="0" fontId="34" fillId="0" borderId="5" xfId="0" applyFont="1" applyBorder="1" applyAlignment="1" applyProtection="1">
      <alignment horizontal="center" vertical="center" wrapText="1"/>
      <protection hidden="1"/>
    </xf>
    <xf numFmtId="0" fontId="34" fillId="0" borderId="19" xfId="0" applyFont="1" applyBorder="1" applyAlignment="1" applyProtection="1">
      <alignment horizontal="center" vertical="center" wrapText="1"/>
      <protection hidden="1"/>
    </xf>
    <xf numFmtId="0" fontId="34" fillId="0" borderId="4" xfId="0" applyFont="1" applyBorder="1" applyAlignment="1" applyProtection="1">
      <alignment horizontal="center" vertical="center" wrapText="1"/>
      <protection hidden="1"/>
    </xf>
    <xf numFmtId="0" fontId="34" fillId="0" borderId="5" xfId="0" applyFont="1" applyBorder="1" applyProtection="1">
      <alignment vertical="center"/>
      <protection hidden="1"/>
    </xf>
    <xf numFmtId="0" fontId="34" fillId="0" borderId="19" xfId="0" applyFont="1" applyBorder="1" applyProtection="1">
      <alignment vertical="center"/>
      <protection hidden="1"/>
    </xf>
    <xf numFmtId="0" fontId="34" fillId="0" borderId="9" xfId="0" applyFont="1" applyBorder="1" applyProtection="1">
      <alignment vertical="center"/>
      <protection hidden="1"/>
    </xf>
    <xf numFmtId="0" fontId="34" fillId="0" borderId="10" xfId="0" applyFont="1" applyBorder="1" applyProtection="1">
      <alignment vertical="center"/>
      <protection hidden="1"/>
    </xf>
    <xf numFmtId="0" fontId="34" fillId="0" borderId="21" xfId="0" applyFont="1" applyBorder="1" applyProtection="1">
      <alignment vertical="center"/>
      <protection hidden="1"/>
    </xf>
    <xf numFmtId="0" fontId="37" fillId="0" borderId="23" xfId="0" applyFont="1" applyBorder="1" applyAlignment="1" applyProtection="1">
      <alignment vertical="center"/>
      <protection hidden="1"/>
    </xf>
    <xf numFmtId="0" fontId="37" fillId="0" borderId="0" xfId="0" applyFont="1" applyBorder="1" applyAlignment="1" applyProtection="1">
      <alignment vertical="center"/>
      <protection hidden="1"/>
    </xf>
    <xf numFmtId="0" fontId="34" fillId="0" borderId="23" xfId="0" applyFont="1" applyBorder="1" applyAlignment="1" applyProtection="1">
      <alignment horizontal="left" vertical="center" wrapText="1"/>
      <protection hidden="1"/>
    </xf>
    <xf numFmtId="0" fontId="34" fillId="0" borderId="26" xfId="0" applyFont="1" applyBorder="1" applyAlignment="1" applyProtection="1">
      <alignment horizontal="left" vertical="center" wrapText="1"/>
      <protection hidden="1"/>
    </xf>
    <xf numFmtId="0" fontId="34" fillId="0" borderId="0" xfId="0" applyFont="1" applyBorder="1" applyAlignment="1" applyProtection="1">
      <alignment horizontal="left" vertical="center" wrapText="1"/>
      <protection hidden="1"/>
    </xf>
    <xf numFmtId="0" fontId="34" fillId="0" borderId="30" xfId="0" applyFont="1" applyBorder="1" applyAlignment="1" applyProtection="1">
      <alignment horizontal="left" vertical="center" wrapText="1"/>
      <protection hidden="1"/>
    </xf>
    <xf numFmtId="0" fontId="38" fillId="0" borderId="0" xfId="0" applyFont="1" applyFill="1" applyAlignment="1" applyProtection="1">
      <alignment horizontal="center" vertical="center" wrapText="1"/>
    </xf>
    <xf numFmtId="0" fontId="38" fillId="0" borderId="0" xfId="0" applyFont="1" applyFill="1" applyAlignment="1" applyProtection="1">
      <alignment horizontal="center" vertical="center" wrapText="1"/>
      <protection hidden="1"/>
    </xf>
    <xf numFmtId="0" fontId="39" fillId="0" borderId="0" xfId="0" applyFont="1" applyFill="1" applyAlignment="1" applyProtection="1">
      <alignment horizontal="left" vertical="center" wrapText="1"/>
      <protection hidden="1"/>
    </xf>
    <xf numFmtId="0" fontId="38" fillId="2" borderId="0" xfId="0" applyFont="1" applyFill="1" applyAlignment="1" applyProtection="1">
      <alignment horizontal="center" vertical="center" wrapText="1"/>
      <protection hidden="1"/>
    </xf>
    <xf numFmtId="0" fontId="19" fillId="0" borderId="0" xfId="0" applyFont="1" applyFill="1" applyAlignment="1" applyProtection="1">
      <alignment horizontal="left" vertical="center" wrapText="1"/>
      <protection locked="0"/>
    </xf>
    <xf numFmtId="0" fontId="39" fillId="0" borderId="0" xfId="0" applyFont="1" applyFill="1" applyAlignment="1" applyProtection="1">
      <alignment horizontal="left" vertical="center" wrapText="1"/>
      <protection locked="0"/>
    </xf>
    <xf numFmtId="0" fontId="34" fillId="0" borderId="5" xfId="0" applyFont="1" applyBorder="1" applyAlignment="1" applyProtection="1">
      <alignment vertical="center"/>
      <protection hidden="1"/>
    </xf>
    <xf numFmtId="0" fontId="34" fillId="0" borderId="9" xfId="0" applyFont="1" applyBorder="1" applyAlignment="1" applyProtection="1">
      <alignment vertical="center"/>
      <protection hidden="1"/>
    </xf>
    <xf numFmtId="0" fontId="34" fillId="0" borderId="10" xfId="0" applyFont="1" applyBorder="1" applyAlignment="1" applyProtection="1">
      <alignment vertical="center"/>
      <protection hidden="1"/>
    </xf>
    <xf numFmtId="0" fontId="34" fillId="0" borderId="4" xfId="0" applyFont="1" applyBorder="1" applyAlignment="1" applyProtection="1">
      <alignment vertical="center"/>
      <protection hidden="1"/>
    </xf>
    <xf numFmtId="0" fontId="34" fillId="0" borderId="6" xfId="0" applyFont="1" applyBorder="1" applyAlignment="1" applyProtection="1">
      <alignment vertical="center"/>
      <protection hidden="1"/>
    </xf>
    <xf numFmtId="0" fontId="34" fillId="0" borderId="11" xfId="0" applyFont="1" applyBorder="1" applyAlignment="1" applyProtection="1">
      <alignment vertical="center"/>
      <protection hidden="1"/>
    </xf>
    <xf numFmtId="0" fontId="43" fillId="0" borderId="0" xfId="0" applyFont="1" applyFill="1" applyAlignment="1" applyProtection="1">
      <alignment horizontal="center" vertical="center"/>
      <protection locked="0"/>
    </xf>
    <xf numFmtId="0" fontId="42" fillId="0" borderId="0" xfId="0" applyFont="1" applyAlignment="1" applyProtection="1">
      <alignment horizontal="right" vertical="center" shrinkToFit="1"/>
      <protection hidden="1"/>
    </xf>
    <xf numFmtId="0" fontId="34" fillId="2" borderId="22" xfId="0" applyFont="1" applyFill="1" applyBorder="1" applyAlignment="1" applyProtection="1">
      <alignment horizontal="center" vertical="center" wrapText="1"/>
      <protection hidden="1"/>
    </xf>
    <xf numFmtId="0" fontId="34" fillId="2" borderId="23" xfId="0" applyFont="1" applyFill="1" applyBorder="1" applyAlignment="1" applyProtection="1">
      <alignment horizontal="center" vertical="center" wrapText="1"/>
      <protection hidden="1"/>
    </xf>
    <xf numFmtId="0" fontId="34" fillId="2" borderId="24" xfId="0" applyFont="1" applyFill="1" applyBorder="1" applyAlignment="1" applyProtection="1">
      <alignment horizontal="center" vertical="center" wrapText="1"/>
      <protection hidden="1"/>
    </xf>
    <xf numFmtId="0" fontId="34" fillId="2" borderId="27" xfId="0" applyFont="1" applyFill="1" applyBorder="1" applyAlignment="1" applyProtection="1">
      <alignment horizontal="center" vertical="center" wrapText="1"/>
      <protection hidden="1"/>
    </xf>
    <xf numFmtId="0" fontId="34" fillId="2" borderId="0" xfId="0" applyFont="1" applyFill="1" applyBorder="1" applyAlignment="1" applyProtection="1">
      <alignment horizontal="center" vertical="center" wrapText="1"/>
      <protection hidden="1"/>
    </xf>
    <xf numFmtId="0" fontId="34" fillId="2" borderId="28" xfId="0" applyFont="1" applyFill="1" applyBorder="1" applyAlignment="1" applyProtection="1">
      <alignment horizontal="center" vertical="center" wrapText="1"/>
      <protection hidden="1"/>
    </xf>
    <xf numFmtId="0" fontId="0" fillId="0" borderId="3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2" xfId="0" applyBorder="1" applyAlignment="1">
      <alignment vertical="center"/>
    </xf>
    <xf numFmtId="0" fontId="34" fillId="0" borderId="1" xfId="0" applyFont="1" applyBorder="1" applyAlignment="1" applyProtection="1">
      <alignment horizontal="center" vertical="center"/>
      <protection hidden="1"/>
    </xf>
    <xf numFmtId="176" fontId="35" fillId="0" borderId="1" xfId="0" applyNumberFormat="1" applyFont="1" applyBorder="1" applyAlignment="1" applyProtection="1">
      <alignment horizontal="center" vertical="center"/>
      <protection locked="0"/>
    </xf>
    <xf numFmtId="0" fontId="34" fillId="0" borderId="2" xfId="0" applyFont="1" applyBorder="1" applyAlignment="1" applyProtection="1">
      <alignment horizontal="center" vertical="center" wrapText="1"/>
      <protection hidden="1"/>
    </xf>
    <xf numFmtId="0" fontId="34" fillId="0" borderId="3" xfId="0" applyFont="1" applyBorder="1" applyAlignment="1" applyProtection="1">
      <alignment horizontal="center" vertical="center" wrapText="1"/>
      <protection hidden="1"/>
    </xf>
    <xf numFmtId="0" fontId="34" fillId="0" borderId="4" xfId="0" applyFont="1" applyFill="1" applyBorder="1" applyAlignment="1" applyProtection="1">
      <alignment horizontal="center" vertical="center"/>
      <protection hidden="1"/>
    </xf>
    <xf numFmtId="0" fontId="34" fillId="0" borderId="5" xfId="0" applyFont="1" applyFill="1" applyBorder="1" applyAlignment="1" applyProtection="1">
      <alignment horizontal="center" vertical="center"/>
      <protection hidden="1"/>
    </xf>
    <xf numFmtId="0" fontId="34" fillId="0" borderId="6" xfId="0" applyFont="1" applyFill="1" applyBorder="1" applyAlignment="1" applyProtection="1">
      <alignment horizontal="center" vertical="center"/>
      <protection hidden="1"/>
    </xf>
    <xf numFmtId="0" fontId="34" fillId="0" borderId="9" xfId="0" applyFont="1" applyFill="1" applyBorder="1" applyAlignment="1" applyProtection="1">
      <alignment horizontal="center" vertical="center"/>
      <protection hidden="1"/>
    </xf>
    <xf numFmtId="0" fontId="34" fillId="0" borderId="10" xfId="0" applyFont="1" applyFill="1" applyBorder="1" applyAlignment="1" applyProtection="1">
      <alignment horizontal="center" vertical="center"/>
      <protection hidden="1"/>
    </xf>
    <xf numFmtId="0" fontId="34" fillId="0" borderId="11" xfId="0" applyFont="1" applyFill="1" applyBorder="1" applyAlignment="1" applyProtection="1">
      <alignment horizontal="center" vertical="center"/>
      <protection hidden="1"/>
    </xf>
    <xf numFmtId="0" fontId="37" fillId="0" borderId="25" xfId="0" applyFont="1" applyBorder="1" applyAlignment="1" applyProtection="1">
      <alignment vertical="center"/>
      <protection hidden="1"/>
    </xf>
    <xf numFmtId="0" fontId="37" fillId="0" borderId="9" xfId="0" applyFont="1" applyBorder="1" applyAlignment="1" applyProtection="1">
      <alignment vertical="center"/>
      <protection hidden="1"/>
    </xf>
    <xf numFmtId="0" fontId="37" fillId="0" borderId="10" xfId="0" applyFont="1" applyBorder="1" applyAlignment="1" applyProtection="1">
      <alignment vertical="center"/>
      <protection hidden="1"/>
    </xf>
    <xf numFmtId="0" fontId="37" fillId="0" borderId="29" xfId="0" applyFont="1" applyBorder="1" applyAlignment="1" applyProtection="1">
      <alignment vertical="center"/>
      <protection hidden="1"/>
    </xf>
    <xf numFmtId="0" fontId="22" fillId="0" borderId="0" xfId="0" applyFont="1" applyFill="1" applyAlignment="1" applyProtection="1">
      <alignment horizontal="left" vertical="top" shrinkToFit="1"/>
      <protection hidden="1"/>
    </xf>
    <xf numFmtId="0" fontId="21" fillId="0" borderId="0" xfId="0" applyFont="1" applyAlignment="1" applyProtection="1">
      <alignment horizontal="left" vertical="top" shrinkToFit="1"/>
      <protection hidden="1"/>
    </xf>
    <xf numFmtId="0" fontId="31" fillId="0" borderId="0" xfId="0" applyFont="1" applyFill="1" applyAlignment="1" applyProtection="1">
      <alignment horizontal="left" wrapText="1"/>
      <protection hidden="1"/>
    </xf>
    <xf numFmtId="0" fontId="19" fillId="0" borderId="0" xfId="0" applyFont="1" applyAlignment="1" applyProtection="1">
      <alignment horizontal="left" wrapText="1"/>
      <protection hidden="1"/>
    </xf>
    <xf numFmtId="0" fontId="22" fillId="0" borderId="0" xfId="0" applyFont="1" applyFill="1" applyAlignment="1" applyProtection="1">
      <alignment horizontal="center" vertical="center" shrinkToFit="1"/>
      <protection hidden="1"/>
    </xf>
    <xf numFmtId="0" fontId="21" fillId="0" borderId="0" xfId="0" applyFont="1" applyAlignment="1" applyProtection="1">
      <alignment horizontal="center" vertical="center" shrinkToFit="1"/>
      <protection hidden="1"/>
    </xf>
    <xf numFmtId="0" fontId="33" fillId="0" borderId="0" xfId="0" applyFont="1" applyAlignment="1" applyProtection="1">
      <alignment horizontal="left" vertical="center" shrinkToFit="1"/>
      <protection hidden="1"/>
    </xf>
    <xf numFmtId="0" fontId="22" fillId="0" borderId="0" xfId="0" applyFont="1" applyFill="1" applyAlignment="1" applyProtection="1">
      <alignment horizontal="left" vertical="top" shrinkToFit="1"/>
      <protection locked="0"/>
    </xf>
    <xf numFmtId="0" fontId="21" fillId="0" borderId="0" xfId="0" applyFont="1" applyAlignment="1" applyProtection="1">
      <alignment horizontal="left" vertical="top" shrinkToFit="1"/>
      <protection locked="0"/>
    </xf>
    <xf numFmtId="0" fontId="31" fillId="0" borderId="0" xfId="0" applyFont="1" applyFill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left" wrapText="1"/>
      <protection locked="0"/>
    </xf>
    <xf numFmtId="0" fontId="22" fillId="0" borderId="0" xfId="0" applyFont="1" applyFill="1" applyAlignment="1" applyProtection="1">
      <alignment horizontal="center" vertical="center" shrinkToFit="1"/>
      <protection locked="0"/>
    </xf>
    <xf numFmtId="0" fontId="21" fillId="0" borderId="0" xfId="0" applyFont="1" applyAlignment="1" applyProtection="1">
      <alignment horizontal="center" vertical="center" shrinkToFit="1"/>
      <protection locked="0"/>
    </xf>
    <xf numFmtId="0" fontId="32" fillId="0" borderId="0" xfId="0" applyFont="1" applyFill="1" applyAlignment="1" applyProtection="1">
      <alignment horizontal="left" vertical="center" shrinkToFit="1"/>
      <protection locked="0"/>
    </xf>
    <xf numFmtId="0" fontId="33" fillId="0" borderId="0" xfId="0" applyFont="1" applyAlignment="1" applyProtection="1">
      <alignment horizontal="left" vertical="center" shrinkToFit="1"/>
      <protection locked="0"/>
    </xf>
    <xf numFmtId="0" fontId="22" fillId="0" borderId="0" xfId="0" applyFont="1" applyAlignment="1" applyProtection="1">
      <alignment horizontal="right" vertical="center"/>
      <protection hidden="1"/>
    </xf>
    <xf numFmtId="0" fontId="23" fillId="0" borderId="0" xfId="0" applyFont="1" applyFill="1" applyAlignment="1" applyProtection="1">
      <alignment horizontal="center" vertical="center"/>
      <protection hidden="1"/>
    </xf>
    <xf numFmtId="0" fontId="26" fillId="0" borderId="31" xfId="0" applyFont="1" applyFill="1" applyBorder="1" applyAlignment="1" applyProtection="1">
      <alignment horizontal="center" vertical="center" wrapText="1"/>
      <protection locked="0"/>
    </xf>
    <xf numFmtId="0" fontId="26" fillId="0" borderId="1" xfId="0" applyFont="1" applyFill="1" applyBorder="1" applyAlignment="1" applyProtection="1">
      <alignment horizontal="center" vertical="center" wrapText="1"/>
      <protection locked="0"/>
    </xf>
    <xf numFmtId="0" fontId="29" fillId="0" borderId="108" xfId="0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0" fontId="29" fillId="0" borderId="33" xfId="0" applyFont="1" applyFill="1" applyBorder="1" applyAlignment="1" applyProtection="1">
      <alignment horizontal="left" vertical="center" wrapText="1"/>
      <protection locked="0"/>
    </xf>
    <xf numFmtId="0" fontId="29" fillId="0" borderId="1" xfId="0" applyFont="1" applyFill="1" applyBorder="1" applyAlignment="1" applyProtection="1">
      <alignment horizontal="left" vertical="center" wrapText="1"/>
      <protection locked="0"/>
    </xf>
    <xf numFmtId="0" fontId="29" fillId="0" borderId="32" xfId="0" applyFont="1" applyFill="1" applyBorder="1" applyAlignment="1" applyProtection="1">
      <alignment horizontal="left" vertical="center" wrapText="1"/>
      <protection locked="0"/>
    </xf>
    <xf numFmtId="0" fontId="29" fillId="0" borderId="72" xfId="0" applyFont="1" applyFill="1" applyBorder="1" applyAlignment="1" applyProtection="1">
      <alignment horizontal="left" vertical="center" wrapText="1"/>
      <protection locked="0"/>
    </xf>
    <xf numFmtId="0" fontId="29" fillId="0" borderId="73" xfId="0" applyFont="1" applyFill="1" applyBorder="1" applyAlignment="1" applyProtection="1">
      <alignment horizontal="left" vertical="center" wrapText="1"/>
      <protection locked="0"/>
    </xf>
    <xf numFmtId="0" fontId="26" fillId="0" borderId="7" xfId="0" applyFont="1" applyFill="1" applyBorder="1" applyAlignment="1" applyProtection="1">
      <alignment horizontal="center" vertical="center" wrapText="1"/>
      <protection locked="0"/>
    </xf>
    <xf numFmtId="0" fontId="26" fillId="0" borderId="8" xfId="0" applyFont="1" applyFill="1" applyBorder="1" applyAlignment="1" applyProtection="1">
      <alignment horizontal="center" vertical="center" wrapText="1"/>
      <protection locked="0"/>
    </xf>
    <xf numFmtId="0" fontId="29" fillId="0" borderId="132" xfId="0" applyFont="1" applyFill="1" applyBorder="1" applyAlignment="1" applyProtection="1">
      <alignment horizontal="left" vertical="center" wrapText="1"/>
      <protection locked="0"/>
    </xf>
    <xf numFmtId="0" fontId="14" fillId="0" borderId="8" xfId="0" applyFont="1" applyFill="1" applyBorder="1" applyAlignment="1" applyProtection="1">
      <alignment horizontal="left" vertical="center" wrapText="1"/>
      <protection locked="0"/>
    </xf>
    <xf numFmtId="0" fontId="14" fillId="0" borderId="92" xfId="0" applyFont="1" applyFill="1" applyBorder="1" applyAlignment="1" applyProtection="1">
      <alignment horizontal="left" vertical="center" wrapText="1"/>
      <protection locked="0"/>
    </xf>
    <xf numFmtId="0" fontId="29" fillId="0" borderId="12" xfId="0" applyFont="1" applyFill="1" applyBorder="1" applyAlignment="1" applyProtection="1">
      <alignment horizontal="left" vertical="center" wrapText="1"/>
      <protection locked="0"/>
    </xf>
    <xf numFmtId="0" fontId="29" fillId="0" borderId="8" xfId="0" applyFont="1" applyFill="1" applyBorder="1" applyAlignment="1" applyProtection="1">
      <alignment horizontal="left" vertical="center" wrapText="1"/>
      <protection locked="0"/>
    </xf>
    <xf numFmtId="0" fontId="29" fillId="0" borderId="92" xfId="0" applyFont="1" applyFill="1" applyBorder="1" applyAlignment="1" applyProtection="1">
      <alignment horizontal="left" vertical="center" wrapText="1"/>
      <protection locked="0"/>
    </xf>
    <xf numFmtId="0" fontId="29" fillId="0" borderId="133" xfId="0" applyFont="1" applyFill="1" applyBorder="1" applyAlignment="1" applyProtection="1">
      <alignment horizontal="left" vertical="center" wrapText="1"/>
      <protection locked="0"/>
    </xf>
    <xf numFmtId="0" fontId="29" fillId="0" borderId="134" xfId="0" applyFont="1" applyFill="1" applyBorder="1" applyAlignment="1" applyProtection="1">
      <alignment horizontal="left" vertical="center" wrapText="1"/>
      <protection locked="0"/>
    </xf>
    <xf numFmtId="0" fontId="26" fillId="0" borderId="22" xfId="0" applyFont="1" applyFill="1" applyBorder="1" applyAlignment="1" applyProtection="1">
      <alignment horizontal="center" vertical="center" wrapText="1"/>
      <protection locked="0"/>
    </xf>
    <xf numFmtId="0" fontId="26" fillId="0" borderId="23" xfId="0" applyFont="1" applyFill="1" applyBorder="1" applyAlignment="1" applyProtection="1">
      <alignment horizontal="center" vertical="center" wrapText="1"/>
      <protection locked="0"/>
    </xf>
    <xf numFmtId="0" fontId="29" fillId="0" borderId="57" xfId="0" applyFont="1" applyFill="1" applyBorder="1" applyAlignment="1" applyProtection="1">
      <alignment horizontal="left" vertical="center" wrapText="1"/>
      <protection locked="0"/>
    </xf>
    <xf numFmtId="0" fontId="14" fillId="0" borderId="23" xfId="0" applyFont="1" applyFill="1" applyBorder="1" applyAlignment="1" applyProtection="1">
      <alignment horizontal="left" vertical="center" wrapText="1"/>
      <protection locked="0"/>
    </xf>
    <xf numFmtId="0" fontId="14" fillId="0" borderId="24" xfId="0" applyFont="1" applyFill="1" applyBorder="1" applyAlignment="1" applyProtection="1">
      <alignment horizontal="left" vertical="center" wrapText="1"/>
      <protection locked="0"/>
    </xf>
    <xf numFmtId="0" fontId="29" fillId="0" borderId="25" xfId="0" applyFont="1" applyFill="1" applyBorder="1" applyAlignment="1" applyProtection="1">
      <alignment horizontal="left" vertical="center" wrapText="1"/>
      <protection locked="0"/>
    </xf>
    <xf numFmtId="0" fontId="29" fillId="0" borderId="23" xfId="0" applyFont="1" applyFill="1" applyBorder="1" applyAlignment="1" applyProtection="1">
      <alignment horizontal="left" vertical="center" wrapText="1"/>
      <protection locked="0"/>
    </xf>
    <xf numFmtId="0" fontId="29" fillId="0" borderId="24" xfId="0" applyFont="1" applyFill="1" applyBorder="1" applyAlignment="1" applyProtection="1">
      <alignment horizontal="left" vertical="center" wrapText="1"/>
      <protection locked="0"/>
    </xf>
    <xf numFmtId="0" fontId="29" fillId="0" borderId="63" xfId="0" applyFont="1" applyFill="1" applyBorder="1" applyAlignment="1" applyProtection="1">
      <alignment horizontal="left" vertical="center" wrapText="1"/>
      <protection locked="0"/>
    </xf>
    <xf numFmtId="0" fontId="29" fillId="0" borderId="64" xfId="0" applyFont="1" applyFill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center" vertical="center" wrapText="1"/>
      <protection hidden="1"/>
    </xf>
    <xf numFmtId="0" fontId="14" fillId="0" borderId="8" xfId="0" applyFont="1" applyBorder="1" applyAlignment="1" applyProtection="1">
      <alignment horizontal="center" vertical="center" wrapText="1"/>
      <protection hidden="1"/>
    </xf>
    <xf numFmtId="0" fontId="14" fillId="0" borderId="7" xfId="0" applyFont="1" applyBorder="1" applyAlignment="1" applyProtection="1">
      <alignment vertical="center" wrapText="1"/>
      <protection hidden="1"/>
    </xf>
    <xf numFmtId="0" fontId="14" fillId="0" borderId="8" xfId="0" applyFont="1" applyBorder="1" applyAlignment="1" applyProtection="1">
      <alignment vertical="center" wrapText="1"/>
      <protection hidden="1"/>
    </xf>
    <xf numFmtId="5" fontId="14" fillId="0" borderId="57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23" xfId="0" applyFont="1" applyFill="1" applyBorder="1" applyAlignment="1" applyProtection="1">
      <alignment horizontal="center" vertical="center" wrapText="1"/>
      <protection hidden="1"/>
    </xf>
    <xf numFmtId="0" fontId="14" fillId="0" borderId="24" xfId="0" applyFont="1" applyFill="1" applyBorder="1" applyAlignment="1" applyProtection="1">
      <alignment horizontal="center" vertical="center" wrapText="1"/>
      <protection hidden="1"/>
    </xf>
    <xf numFmtId="0" fontId="14" fillId="0" borderId="51" xfId="0" applyFont="1" applyFill="1" applyBorder="1" applyAlignment="1" applyProtection="1">
      <alignment horizontal="center" vertical="center" wrapText="1"/>
      <protection hidden="1"/>
    </xf>
    <xf numFmtId="0" fontId="14" fillId="0" borderId="10" xfId="0" applyFont="1" applyFill="1" applyBorder="1" applyAlignment="1" applyProtection="1">
      <alignment horizontal="center" vertical="center" wrapText="1"/>
      <protection hidden="1"/>
    </xf>
    <xf numFmtId="0" fontId="14" fillId="0" borderId="21" xfId="0" applyFont="1" applyFill="1" applyBorder="1" applyAlignment="1" applyProtection="1">
      <alignment horizontal="center" vertical="center" wrapText="1"/>
      <protection hidden="1"/>
    </xf>
    <xf numFmtId="5" fontId="14" fillId="7" borderId="25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23" xfId="0" applyFont="1" applyFill="1" applyBorder="1" applyAlignment="1" applyProtection="1">
      <alignment vertical="center" wrapText="1"/>
      <protection hidden="1"/>
    </xf>
    <xf numFmtId="0" fontId="14" fillId="3" borderId="24" xfId="0" applyFont="1" applyFill="1" applyBorder="1" applyAlignment="1" applyProtection="1">
      <alignment vertical="center" wrapText="1"/>
      <protection hidden="1"/>
    </xf>
    <xf numFmtId="0" fontId="14" fillId="3" borderId="9" xfId="0" applyFont="1" applyFill="1" applyBorder="1" applyAlignment="1" applyProtection="1">
      <alignment vertical="center" wrapText="1"/>
      <protection hidden="1"/>
    </xf>
    <xf numFmtId="0" fontId="14" fillId="3" borderId="10" xfId="0" applyFont="1" applyFill="1" applyBorder="1" applyAlignment="1" applyProtection="1">
      <alignment vertical="center" wrapText="1"/>
      <protection hidden="1"/>
    </xf>
    <xf numFmtId="0" fontId="14" fillId="3" borderId="21" xfId="0" applyFont="1" applyFill="1" applyBorder="1" applyAlignment="1" applyProtection="1">
      <alignment vertical="center" wrapText="1"/>
      <protection hidden="1"/>
    </xf>
    <xf numFmtId="177" fontId="14" fillId="3" borderId="25" xfId="0" applyNumberFormat="1" applyFont="1" applyFill="1" applyBorder="1" applyAlignment="1" applyProtection="1">
      <alignment horizontal="center" vertical="center" wrapText="1"/>
      <protection hidden="1"/>
    </xf>
    <xf numFmtId="5" fontId="18" fillId="3" borderId="25" xfId="0" applyNumberFormat="1" applyFont="1" applyFill="1" applyBorder="1" applyAlignment="1" applyProtection="1">
      <alignment vertical="center" wrapText="1"/>
      <protection hidden="1"/>
    </xf>
    <xf numFmtId="0" fontId="18" fillId="3" borderId="25" xfId="0" applyFont="1" applyFill="1" applyBorder="1" applyAlignment="1" applyProtection="1">
      <alignment horizontal="center" vertical="center" wrapText="1"/>
      <protection hidden="1"/>
    </xf>
    <xf numFmtId="0" fontId="14" fillId="3" borderId="26" xfId="0" applyFont="1" applyFill="1" applyBorder="1" applyAlignment="1" applyProtection="1">
      <alignment vertical="center" wrapText="1"/>
      <protection hidden="1"/>
    </xf>
    <xf numFmtId="0" fontId="14" fillId="3" borderId="11" xfId="0" applyFont="1" applyFill="1" applyBorder="1" applyAlignment="1" applyProtection="1">
      <alignment vertical="center" wrapText="1"/>
      <protection hidden="1"/>
    </xf>
    <xf numFmtId="0" fontId="14" fillId="0" borderId="39" xfId="0" applyFont="1" applyFill="1" applyBorder="1" applyAlignment="1" applyProtection="1">
      <alignment horizontal="center" vertical="center" wrapText="1"/>
      <protection locked="0"/>
    </xf>
    <xf numFmtId="0" fontId="14" fillId="0" borderId="36" xfId="0" applyFont="1" applyBorder="1" applyAlignment="1" applyProtection="1">
      <alignment horizontal="center" vertical="center" wrapText="1"/>
      <protection locked="0"/>
    </xf>
    <xf numFmtId="0" fontId="14" fillId="0" borderId="40" xfId="0" applyFont="1" applyBorder="1" applyAlignment="1" applyProtection="1">
      <alignment horizontal="center" vertical="center" wrapText="1"/>
      <protection locked="0"/>
    </xf>
    <xf numFmtId="0" fontId="14" fillId="0" borderId="116" xfId="0" applyFont="1" applyBorder="1" applyAlignment="1" applyProtection="1">
      <alignment horizontal="center" vertical="center" wrapText="1"/>
      <protection hidden="1"/>
    </xf>
    <xf numFmtId="0" fontId="14" fillId="0" borderId="106" xfId="0" applyFont="1" applyBorder="1" applyAlignment="1" applyProtection="1">
      <alignment horizontal="center" vertical="center" wrapText="1"/>
      <protection hidden="1"/>
    </xf>
    <xf numFmtId="5" fontId="14" fillId="0" borderId="42" xfId="0" applyNumberFormat="1" applyFont="1" applyBorder="1" applyAlignment="1" applyProtection="1">
      <alignment horizontal="center" vertical="center" wrapText="1"/>
      <protection hidden="1"/>
    </xf>
    <xf numFmtId="5" fontId="14" fillId="0" borderId="43" xfId="0" applyNumberFormat="1" applyFont="1" applyBorder="1" applyAlignment="1" applyProtection="1">
      <alignment horizontal="center" vertical="center" wrapText="1"/>
      <protection hidden="1"/>
    </xf>
    <xf numFmtId="5" fontId="14" fillId="0" borderId="44" xfId="0" applyNumberFormat="1" applyFont="1" applyBorder="1" applyAlignment="1" applyProtection="1">
      <alignment horizontal="center" vertical="center" wrapText="1"/>
      <protection hidden="1"/>
    </xf>
    <xf numFmtId="0" fontId="14" fillId="0" borderId="51" xfId="0" applyFont="1" applyBorder="1" applyAlignment="1" applyProtection="1">
      <alignment vertical="center" wrapText="1"/>
      <protection hidden="1"/>
    </xf>
    <xf numFmtId="0" fontId="14" fillId="0" borderId="10" xfId="0" applyFont="1" applyBorder="1" applyAlignment="1" applyProtection="1">
      <alignment vertical="center" wrapText="1"/>
      <protection hidden="1"/>
    </xf>
    <xf numFmtId="0" fontId="14" fillId="0" borderId="21" xfId="0" applyFont="1" applyBorder="1" applyAlignment="1" applyProtection="1">
      <alignment vertical="center" wrapText="1"/>
      <protection hidden="1"/>
    </xf>
    <xf numFmtId="5" fontId="14" fillId="3" borderId="45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43" xfId="0" applyFont="1" applyFill="1" applyBorder="1" applyAlignment="1" applyProtection="1">
      <alignment horizontal="center" vertical="center" wrapText="1"/>
      <protection hidden="1"/>
    </xf>
    <xf numFmtId="0" fontId="14" fillId="3" borderId="44" xfId="0" applyFont="1" applyFill="1" applyBorder="1" applyAlignment="1" applyProtection="1">
      <alignment horizontal="center" vertical="center" wrapText="1"/>
      <protection hidden="1"/>
    </xf>
    <xf numFmtId="0" fontId="14" fillId="3" borderId="9" xfId="0" applyFont="1" applyFill="1" applyBorder="1" applyAlignment="1" applyProtection="1">
      <alignment horizontal="center" vertical="center" wrapText="1"/>
      <protection hidden="1"/>
    </xf>
    <xf numFmtId="0" fontId="14" fillId="3" borderId="10" xfId="0" applyFont="1" applyFill="1" applyBorder="1" applyAlignment="1" applyProtection="1">
      <alignment horizontal="center" vertical="center" wrapText="1"/>
      <protection hidden="1"/>
    </xf>
    <xf numFmtId="0" fontId="14" fillId="3" borderId="21" xfId="0" applyFont="1" applyFill="1" applyBorder="1" applyAlignment="1" applyProtection="1">
      <alignment horizontal="center" vertical="center" wrapText="1"/>
      <protection hidden="1"/>
    </xf>
    <xf numFmtId="177" fontId="14" fillId="3" borderId="45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43" xfId="0" applyFont="1" applyFill="1" applyBorder="1" applyAlignment="1" applyProtection="1">
      <alignment vertical="center" wrapText="1"/>
      <protection hidden="1"/>
    </xf>
    <xf numFmtId="0" fontId="14" fillId="3" borderId="44" xfId="0" applyFont="1" applyFill="1" applyBorder="1" applyAlignment="1" applyProtection="1">
      <alignment vertical="center" wrapText="1"/>
      <protection hidden="1"/>
    </xf>
    <xf numFmtId="5" fontId="18" fillId="3" borderId="45" xfId="0" applyNumberFormat="1" applyFont="1" applyFill="1" applyBorder="1" applyAlignment="1" applyProtection="1">
      <alignment vertical="center" wrapText="1"/>
      <protection hidden="1"/>
    </xf>
    <xf numFmtId="0" fontId="18" fillId="3" borderId="45" xfId="0" applyFont="1" applyFill="1" applyBorder="1" applyAlignment="1" applyProtection="1">
      <alignment horizontal="center" vertical="center" wrapText="1"/>
      <protection hidden="1"/>
    </xf>
    <xf numFmtId="0" fontId="14" fillId="3" borderId="89" xfId="0" applyFont="1" applyFill="1" applyBorder="1" applyAlignment="1" applyProtection="1">
      <alignment vertical="center" wrapText="1"/>
      <protection hidden="1"/>
    </xf>
    <xf numFmtId="0" fontId="28" fillId="3" borderId="31" xfId="0" applyFont="1" applyFill="1" applyBorder="1" applyAlignment="1" applyProtection="1">
      <alignment horizontal="left" vertical="top" wrapText="1"/>
      <protection hidden="1"/>
    </xf>
    <xf numFmtId="0" fontId="28" fillId="3" borderId="1" xfId="0" applyFont="1" applyFill="1" applyBorder="1" applyAlignment="1" applyProtection="1">
      <alignment horizontal="left" vertical="top" wrapText="1"/>
      <protection hidden="1"/>
    </xf>
    <xf numFmtId="0" fontId="29" fillId="3" borderId="102" xfId="0" applyFont="1" applyFill="1" applyBorder="1" applyAlignment="1" applyProtection="1">
      <alignment horizontal="left" vertical="top" wrapText="1"/>
      <protection hidden="1"/>
    </xf>
    <xf numFmtId="0" fontId="29" fillId="3" borderId="15" xfId="0" applyFont="1" applyFill="1" applyBorder="1" applyAlignment="1" applyProtection="1">
      <alignment horizontal="left" vertical="top" wrapText="1"/>
      <protection hidden="1"/>
    </xf>
    <xf numFmtId="0" fontId="29" fillId="3" borderId="103" xfId="0" applyFont="1" applyFill="1" applyBorder="1" applyAlignment="1" applyProtection="1">
      <alignment horizontal="left" vertical="top" wrapText="1"/>
      <protection hidden="1"/>
    </xf>
    <xf numFmtId="0" fontId="29" fillId="3" borderId="130" xfId="0" applyFont="1" applyFill="1" applyBorder="1" applyAlignment="1" applyProtection="1">
      <alignment horizontal="left" vertical="top" wrapText="1"/>
      <protection hidden="1"/>
    </xf>
    <xf numFmtId="0" fontId="29" fillId="3" borderId="16" xfId="0" applyFont="1" applyFill="1" applyBorder="1" applyAlignment="1" applyProtection="1">
      <alignment horizontal="left" vertical="top" wrapText="1"/>
      <protection hidden="1"/>
    </xf>
    <xf numFmtId="0" fontId="30" fillId="3" borderId="130" xfId="0" applyFont="1" applyFill="1" applyBorder="1" applyAlignment="1" applyProtection="1">
      <alignment horizontal="left" vertical="top" wrapText="1"/>
      <protection hidden="1"/>
    </xf>
    <xf numFmtId="0" fontId="30" fillId="3" borderId="131" xfId="0" applyFont="1" applyFill="1" applyBorder="1" applyAlignment="1" applyProtection="1">
      <alignment horizontal="left" vertical="top" wrapText="1"/>
      <protection hidden="1"/>
    </xf>
    <xf numFmtId="0" fontId="14" fillId="0" borderId="35" xfId="0" applyFont="1" applyBorder="1" applyAlignment="1" applyProtection="1">
      <alignment horizontal="center" vertical="center" wrapText="1"/>
      <protection hidden="1"/>
    </xf>
    <xf numFmtId="0" fontId="14" fillId="0" borderId="36" xfId="0" applyFont="1" applyBorder="1" applyAlignment="1" applyProtection="1">
      <alignment horizontal="center" vertical="center" wrapText="1"/>
      <protection hidden="1"/>
    </xf>
    <xf numFmtId="0" fontId="14" fillId="0" borderId="37" xfId="0" applyFont="1" applyBorder="1" applyAlignment="1" applyProtection="1">
      <alignment horizontal="center" vertical="center" wrapText="1"/>
      <protection hidden="1"/>
    </xf>
    <xf numFmtId="0" fontId="14" fillId="0" borderId="38" xfId="0" applyFont="1" applyBorder="1" applyAlignment="1" applyProtection="1">
      <alignment horizontal="center" vertical="center" wrapText="1"/>
      <protection hidden="1"/>
    </xf>
    <xf numFmtId="0" fontId="14" fillId="0" borderId="38" xfId="0" applyFont="1" applyBorder="1" applyAlignment="1" applyProtection="1">
      <alignment horizontal="center" vertical="center" wrapText="1"/>
      <protection locked="0"/>
    </xf>
    <xf numFmtId="0" fontId="14" fillId="0" borderId="27" xfId="0" applyFont="1" applyBorder="1" applyAlignment="1" applyProtection="1">
      <alignment horizontal="center" vertical="center" wrapText="1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4" fillId="0" borderId="41" xfId="0" applyFont="1" applyBorder="1" applyAlignment="1" applyProtection="1">
      <alignment horizontal="center" vertical="center"/>
      <protection hidden="1"/>
    </xf>
    <xf numFmtId="0" fontId="14" fillId="0" borderId="27" xfId="0" applyFont="1" applyBorder="1" applyAlignment="1" applyProtection="1">
      <alignment horizontal="center" vertical="center"/>
      <protection hidden="1"/>
    </xf>
    <xf numFmtId="5" fontId="14" fillId="0" borderId="95" xfId="0" applyNumberFormat="1" applyFont="1" applyBorder="1" applyAlignment="1" applyProtection="1">
      <alignment horizontal="center" vertical="center" wrapText="1"/>
      <protection hidden="1"/>
    </xf>
    <xf numFmtId="5" fontId="14" fillId="0" borderId="0" xfId="0" applyNumberFormat="1" applyFont="1" applyBorder="1" applyAlignment="1" applyProtection="1">
      <alignment horizontal="center" vertical="center" wrapText="1"/>
      <protection hidden="1"/>
    </xf>
    <xf numFmtId="5" fontId="14" fillId="0" borderId="28" xfId="0" applyNumberFormat="1" applyFont="1" applyBorder="1" applyAlignment="1" applyProtection="1">
      <alignment horizontal="center" vertical="center" wrapText="1"/>
      <protection hidden="1"/>
    </xf>
    <xf numFmtId="0" fontId="14" fillId="0" borderId="0" xfId="0" applyFont="1" applyBorder="1" applyAlignment="1" applyProtection="1">
      <alignment horizontal="center" vertical="top" wrapText="1"/>
      <protection locked="0"/>
    </xf>
    <xf numFmtId="177" fontId="14" fillId="0" borderId="43" xfId="0" applyNumberFormat="1" applyFont="1" applyBorder="1" applyAlignment="1" applyProtection="1">
      <alignment horizontal="center" wrapText="1"/>
      <protection hidden="1"/>
    </xf>
    <xf numFmtId="0" fontId="14" fillId="0" borderId="43" xfId="0" applyFont="1" applyBorder="1" applyAlignment="1" applyProtection="1">
      <protection hidden="1"/>
    </xf>
    <xf numFmtId="0" fontId="14" fillId="0" borderId="44" xfId="0" applyFont="1" applyBorder="1" applyAlignment="1" applyProtection="1">
      <protection hidden="1"/>
    </xf>
    <xf numFmtId="0" fontId="14" fillId="0" borderId="97" xfId="0" applyFont="1" applyBorder="1" applyAlignment="1" applyProtection="1">
      <protection hidden="1"/>
    </xf>
    <xf numFmtId="0" fontId="14" fillId="0" borderId="119" xfId="0" applyFont="1" applyBorder="1" applyAlignment="1" applyProtection="1">
      <protection hidden="1"/>
    </xf>
    <xf numFmtId="0" fontId="16" fillId="0" borderId="45" xfId="0" applyFont="1" applyFill="1" applyBorder="1" applyAlignment="1" applyProtection="1">
      <alignment horizontal="center" vertical="center" wrapText="1"/>
      <protection hidden="1"/>
    </xf>
    <xf numFmtId="0" fontId="16" fillId="0" borderId="43" xfId="0" applyFont="1" applyFill="1" applyBorder="1" applyAlignment="1" applyProtection="1">
      <alignment horizontal="center" vertical="center" wrapText="1"/>
      <protection hidden="1"/>
    </xf>
    <xf numFmtId="0" fontId="16" fillId="0" borderId="89" xfId="0" applyFont="1" applyFill="1" applyBorder="1" applyAlignment="1" applyProtection="1">
      <alignment horizontal="center" vertical="center" wrapText="1"/>
      <protection hidden="1"/>
    </xf>
    <xf numFmtId="0" fontId="16" fillId="0" borderId="29" xfId="0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 wrapText="1"/>
      <protection hidden="1"/>
    </xf>
    <xf numFmtId="0" fontId="16" fillId="0" borderId="30" xfId="0" applyFont="1" applyFill="1" applyBorder="1" applyAlignment="1" applyProtection="1">
      <alignment horizontal="center" vertical="center" wrapText="1"/>
      <protection hidden="1"/>
    </xf>
    <xf numFmtId="0" fontId="16" fillId="0" borderId="9" xfId="0" applyFont="1" applyFill="1" applyBorder="1" applyAlignment="1" applyProtection="1">
      <alignment horizontal="center" vertical="center" wrapText="1"/>
      <protection hidden="1"/>
    </xf>
    <xf numFmtId="0" fontId="16" fillId="0" borderId="10" xfId="0" applyFont="1" applyFill="1" applyBorder="1" applyAlignment="1" applyProtection="1">
      <alignment horizontal="center" vertical="center" wrapText="1"/>
      <protection hidden="1"/>
    </xf>
    <xf numFmtId="0" fontId="16" fillId="0" borderId="11" xfId="0" applyFont="1" applyFill="1" applyBorder="1" applyAlignment="1" applyProtection="1">
      <alignment horizontal="center" vertical="center" wrapText="1"/>
      <protection hidden="1"/>
    </xf>
    <xf numFmtId="0" fontId="14" fillId="0" borderId="120" xfId="0" applyFont="1" applyBorder="1" applyAlignment="1" applyProtection="1">
      <alignment horizontal="center" vertical="center" wrapText="1"/>
      <protection hidden="1"/>
    </xf>
    <xf numFmtId="0" fontId="14" fillId="0" borderId="121" xfId="0" applyFont="1" applyBorder="1" applyAlignment="1" applyProtection="1">
      <alignment horizontal="center" vertical="center" wrapText="1"/>
      <protection hidden="1"/>
    </xf>
    <xf numFmtId="0" fontId="14" fillId="0" borderId="122" xfId="0" applyFont="1" applyBorder="1" applyAlignment="1" applyProtection="1">
      <alignment horizontal="center" vertical="center" wrapText="1"/>
      <protection hidden="1"/>
    </xf>
    <xf numFmtId="0" fontId="14" fillId="0" borderId="27" xfId="0" applyFont="1" applyBorder="1" applyAlignment="1" applyProtection="1">
      <alignment vertical="center" wrapText="1"/>
      <protection hidden="1"/>
    </xf>
    <xf numFmtId="0" fontId="14" fillId="0" borderId="0" xfId="0" applyFont="1" applyBorder="1" applyAlignment="1" applyProtection="1">
      <alignment vertical="center" wrapText="1"/>
      <protection hidden="1"/>
    </xf>
    <xf numFmtId="0" fontId="14" fillId="0" borderId="41" xfId="0" applyFont="1" applyBorder="1" applyAlignment="1" applyProtection="1">
      <alignment vertical="center" wrapText="1"/>
      <protection hidden="1"/>
    </xf>
    <xf numFmtId="5" fontId="14" fillId="0" borderId="123" xfId="0" applyNumberFormat="1" applyFont="1" applyBorder="1" applyAlignment="1" applyProtection="1">
      <alignment horizontal="center" vertical="center" wrapText="1"/>
      <protection hidden="1"/>
    </xf>
    <xf numFmtId="5" fontId="14" fillId="0" borderId="121" xfId="0" applyNumberFormat="1" applyFont="1" applyBorder="1" applyAlignment="1" applyProtection="1">
      <alignment horizontal="center" vertical="center" wrapText="1"/>
      <protection hidden="1"/>
    </xf>
    <xf numFmtId="5" fontId="14" fillId="0" borderId="124" xfId="0" applyNumberFormat="1" applyFont="1" applyBorder="1" applyAlignment="1" applyProtection="1">
      <alignment horizontal="center" vertical="center" wrapText="1"/>
      <protection hidden="1"/>
    </xf>
    <xf numFmtId="0" fontId="14" fillId="0" borderId="51" xfId="0" applyFont="1" applyBorder="1" applyAlignment="1" applyProtection="1">
      <alignment horizontal="center" vertical="center" wrapText="1"/>
      <protection hidden="1"/>
    </xf>
    <xf numFmtId="0" fontId="14" fillId="0" borderId="10" xfId="0" applyFont="1" applyBorder="1" applyAlignment="1" applyProtection="1">
      <alignment horizontal="center" vertical="center" wrapText="1"/>
      <protection hidden="1"/>
    </xf>
    <xf numFmtId="0" fontId="14" fillId="0" borderId="21" xfId="0" applyFont="1" applyBorder="1" applyAlignment="1" applyProtection="1">
      <alignment horizontal="center" vertical="center" wrapText="1"/>
      <protection hidden="1"/>
    </xf>
    <xf numFmtId="177" fontId="14" fillId="0" borderId="125" xfId="0" applyNumberFormat="1" applyFont="1" applyBorder="1" applyAlignment="1" applyProtection="1">
      <alignment horizontal="center" vertical="center" wrapText="1"/>
      <protection locked="0"/>
    </xf>
    <xf numFmtId="177" fontId="14" fillId="0" borderId="94" xfId="0" applyNumberFormat="1" applyFont="1" applyBorder="1" applyAlignment="1" applyProtection="1">
      <alignment vertical="center" wrapText="1"/>
      <protection locked="0"/>
    </xf>
    <xf numFmtId="177" fontId="14" fillId="0" borderId="127" xfId="0" applyNumberFormat="1" applyFont="1" applyBorder="1" applyAlignment="1" applyProtection="1">
      <alignment vertical="center" wrapText="1"/>
      <protection locked="0"/>
    </xf>
    <xf numFmtId="177" fontId="14" fillId="0" borderId="128" xfId="0" applyNumberFormat="1" applyFont="1" applyBorder="1" applyAlignment="1" applyProtection="1">
      <alignment vertical="center" wrapText="1"/>
      <protection locked="0"/>
    </xf>
    <xf numFmtId="5" fontId="18" fillId="0" borderId="0" xfId="0" applyNumberFormat="1" applyFont="1" applyFill="1" applyBorder="1" applyAlignment="1" applyProtection="1">
      <alignment vertical="center" wrapText="1"/>
      <protection locked="0"/>
    </xf>
    <xf numFmtId="0" fontId="14" fillId="0" borderId="0" xfId="0" applyFont="1" applyBorder="1" applyAlignment="1" applyProtection="1">
      <alignment vertical="center" wrapText="1"/>
      <protection locked="0"/>
    </xf>
    <xf numFmtId="177" fontId="14" fillId="0" borderId="94" xfId="0" applyNumberFormat="1" applyFont="1" applyBorder="1" applyAlignment="1" applyProtection="1">
      <alignment horizontal="center" vertical="center" wrapText="1"/>
      <protection locked="0"/>
    </xf>
    <xf numFmtId="0" fontId="14" fillId="0" borderId="94" xfId="0" applyFont="1" applyBorder="1" applyAlignment="1" applyProtection="1">
      <alignment vertical="center" wrapText="1"/>
      <protection locked="0"/>
    </xf>
    <xf numFmtId="0" fontId="14" fillId="0" borderId="126" xfId="0" applyFont="1" applyBorder="1" applyAlignment="1" applyProtection="1">
      <alignment vertical="center" wrapText="1"/>
      <protection locked="0"/>
    </xf>
    <xf numFmtId="0" fontId="14" fillId="0" borderId="128" xfId="0" applyFont="1" applyBorder="1" applyAlignment="1" applyProtection="1">
      <alignment vertical="center" wrapText="1"/>
      <protection locked="0"/>
    </xf>
    <xf numFmtId="0" fontId="14" fillId="0" borderId="129" xfId="0" applyFont="1" applyBorder="1" applyAlignment="1" applyProtection="1">
      <alignment vertical="center" wrapText="1"/>
      <protection locked="0"/>
    </xf>
    <xf numFmtId="0" fontId="14" fillId="0" borderId="20" xfId="0" applyFont="1" applyBorder="1" applyAlignment="1" applyProtection="1">
      <alignment horizontal="right" vertical="center" wrapText="1"/>
      <protection hidden="1"/>
    </xf>
    <xf numFmtId="0" fontId="14" fillId="0" borderId="10" xfId="0" applyFont="1" applyBorder="1" applyAlignment="1" applyProtection="1">
      <alignment horizontal="right" vertical="center" wrapText="1"/>
      <protection hidden="1"/>
    </xf>
    <xf numFmtId="0" fontId="14" fillId="2" borderId="10" xfId="0" applyFont="1" applyFill="1" applyBorder="1" applyAlignment="1" applyProtection="1">
      <alignment horizontal="left" vertical="center" wrapText="1"/>
      <protection locked="0"/>
    </xf>
    <xf numFmtId="0" fontId="14" fillId="2" borderId="50" xfId="0" applyFont="1" applyFill="1" applyBorder="1" applyAlignment="1" applyProtection="1">
      <alignment horizontal="left" vertical="center" wrapText="1"/>
      <protection locked="0"/>
    </xf>
    <xf numFmtId="0" fontId="16" fillId="0" borderId="8" xfId="0" applyFont="1" applyBorder="1" applyAlignment="1" applyProtection="1">
      <alignment horizontal="left" vertical="center" wrapText="1"/>
      <protection hidden="1"/>
    </xf>
    <xf numFmtId="0" fontId="16" fillId="0" borderId="92" xfId="0" applyFont="1" applyBorder="1" applyAlignment="1" applyProtection="1">
      <alignment horizontal="left" vertical="center" wrapText="1"/>
      <protection hidden="1"/>
    </xf>
    <xf numFmtId="0" fontId="14" fillId="0" borderId="117" xfId="0" applyFont="1" applyBorder="1" applyAlignment="1" applyProtection="1">
      <alignment vertical="center" wrapText="1"/>
      <protection hidden="1"/>
    </xf>
    <xf numFmtId="0" fontId="14" fillId="0" borderId="118" xfId="0" applyFont="1" applyBorder="1" applyAlignment="1" applyProtection="1">
      <alignment vertical="center" wrapText="1"/>
      <protection hidden="1"/>
    </xf>
    <xf numFmtId="0" fontId="14" fillId="0" borderId="113" xfId="0" applyFont="1" applyBorder="1" applyAlignment="1" applyProtection="1">
      <alignment vertical="center" wrapText="1"/>
      <protection hidden="1"/>
    </xf>
    <xf numFmtId="0" fontId="14" fillId="0" borderId="111" xfId="0" applyFont="1" applyBorder="1" applyAlignment="1" applyProtection="1">
      <alignment vertical="center" wrapText="1"/>
      <protection hidden="1"/>
    </xf>
    <xf numFmtId="0" fontId="14" fillId="0" borderId="114" xfId="0" applyFont="1" applyBorder="1" applyAlignment="1" applyProtection="1">
      <alignment vertical="center" wrapText="1"/>
      <protection hidden="1"/>
    </xf>
    <xf numFmtId="5" fontId="14" fillId="0" borderId="45" xfId="0" applyNumberFormat="1" applyFont="1" applyBorder="1" applyAlignment="1" applyProtection="1">
      <alignment horizontal="center" vertical="center" wrapText="1"/>
      <protection hidden="1"/>
    </xf>
    <xf numFmtId="0" fontId="14" fillId="0" borderId="43" xfId="0" applyFont="1" applyBorder="1" applyProtection="1">
      <alignment vertical="center"/>
      <protection hidden="1"/>
    </xf>
    <xf numFmtId="0" fontId="14" fillId="0" borderId="44" xfId="0" applyFont="1" applyBorder="1" applyProtection="1">
      <alignment vertical="center"/>
      <protection hidden="1"/>
    </xf>
    <xf numFmtId="0" fontId="14" fillId="0" borderId="29" xfId="0" applyFont="1" applyBorder="1" applyProtection="1">
      <alignment vertical="center"/>
      <protection hidden="1"/>
    </xf>
    <xf numFmtId="0" fontId="14" fillId="0" borderId="0" xfId="0" applyFont="1" applyBorder="1" applyProtection="1">
      <alignment vertical="center"/>
      <protection hidden="1"/>
    </xf>
    <xf numFmtId="0" fontId="14" fillId="0" borderId="28" xfId="0" applyFont="1" applyBorder="1" applyProtection="1">
      <alignment vertical="center"/>
      <protection hidden="1"/>
    </xf>
    <xf numFmtId="0" fontId="14" fillId="0" borderId="9" xfId="0" applyFont="1" applyBorder="1" applyProtection="1">
      <alignment vertical="center"/>
      <protection hidden="1"/>
    </xf>
    <xf numFmtId="0" fontId="14" fillId="0" borderId="10" xfId="0" applyFont="1" applyBorder="1" applyProtection="1">
      <alignment vertical="center"/>
      <protection hidden="1"/>
    </xf>
    <xf numFmtId="0" fontId="14" fillId="0" borderId="21" xfId="0" applyFont="1" applyBorder="1" applyProtection="1">
      <alignment vertical="center"/>
      <protection hidden="1"/>
    </xf>
    <xf numFmtId="177" fontId="14" fillId="0" borderId="45" xfId="0" applyNumberFormat="1" applyFont="1" applyBorder="1" applyAlignment="1" applyProtection="1">
      <alignment horizontal="center" wrapText="1"/>
      <protection hidden="1"/>
    </xf>
    <xf numFmtId="0" fontId="14" fillId="0" borderId="43" xfId="0" applyFont="1" applyBorder="1" applyAlignment="1" applyProtection="1">
      <alignment horizontal="center" wrapText="1"/>
      <protection hidden="1"/>
    </xf>
    <xf numFmtId="0" fontId="14" fillId="0" borderId="96" xfId="0" applyFont="1" applyBorder="1" applyAlignment="1" applyProtection="1">
      <alignment horizontal="center" wrapText="1"/>
      <protection hidden="1"/>
    </xf>
    <xf numFmtId="0" fontId="14" fillId="0" borderId="97" xfId="0" applyFont="1" applyBorder="1" applyAlignment="1" applyProtection="1">
      <alignment horizontal="center" wrapText="1"/>
      <protection hidden="1"/>
    </xf>
    <xf numFmtId="0" fontId="27" fillId="0" borderId="43" xfId="0" applyFont="1" applyBorder="1" applyAlignment="1" applyProtection="1">
      <alignment horizontal="center" vertical="center" wrapText="1"/>
      <protection hidden="1"/>
    </xf>
    <xf numFmtId="0" fontId="14" fillId="0" borderId="0" xfId="0" applyFont="1" applyBorder="1" applyAlignment="1">
      <alignment vertical="center" wrapText="1"/>
    </xf>
    <xf numFmtId="5" fontId="18" fillId="0" borderId="43" xfId="0" applyNumberFormat="1" applyFont="1" applyFill="1" applyBorder="1" applyAlignment="1" applyProtection="1">
      <alignment vertical="center" wrapText="1"/>
      <protection hidden="1"/>
    </xf>
    <xf numFmtId="0" fontId="14" fillId="0" borderId="97" xfId="0" applyFont="1" applyBorder="1">
      <alignment vertical="center"/>
    </xf>
    <xf numFmtId="0" fontId="14" fillId="5" borderId="39" xfId="0" applyFont="1" applyFill="1" applyBorder="1" applyAlignment="1" applyProtection="1">
      <alignment horizontal="center" vertical="center" wrapText="1"/>
      <protection hidden="1"/>
    </xf>
    <xf numFmtId="0" fontId="14" fillId="5" borderId="36" xfId="0" applyFont="1" applyFill="1" applyBorder="1" applyAlignment="1" applyProtection="1">
      <alignment horizontal="center" vertical="center" wrapText="1"/>
      <protection hidden="1"/>
    </xf>
    <xf numFmtId="0" fontId="0" fillId="0" borderId="39" xfId="0" applyFont="1" applyBorder="1" applyAlignment="1" applyProtection="1">
      <alignment horizontal="center" vertical="center" wrapText="1"/>
      <protection hidden="1"/>
    </xf>
    <xf numFmtId="0" fontId="14" fillId="3" borderId="39" xfId="0" applyFont="1" applyFill="1" applyBorder="1" applyAlignment="1" applyProtection="1">
      <alignment horizontal="center" vertical="center" wrapText="1"/>
      <protection hidden="1"/>
    </xf>
    <xf numFmtId="0" fontId="14" fillId="3" borderId="36" xfId="0" applyFont="1" applyFill="1" applyBorder="1" applyAlignment="1" applyProtection="1">
      <alignment horizontal="center" vertical="center" wrapText="1"/>
      <protection hidden="1"/>
    </xf>
    <xf numFmtId="0" fontId="14" fillId="3" borderId="40" xfId="0" applyFont="1" applyFill="1" applyBorder="1" applyAlignment="1" applyProtection="1">
      <alignment horizontal="center" vertical="center" wrapText="1"/>
      <protection hidden="1"/>
    </xf>
    <xf numFmtId="0" fontId="16" fillId="0" borderId="33" xfId="0" applyFont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4" fillId="0" borderId="32" xfId="0" applyFont="1" applyBorder="1" applyAlignment="1" applyProtection="1">
      <alignment horizontal="center" vertical="center" wrapText="1"/>
      <protection hidden="1"/>
    </xf>
    <xf numFmtId="0" fontId="14" fillId="0" borderId="115" xfId="0" applyFont="1" applyBorder="1" applyAlignment="1" applyProtection="1">
      <alignment horizontal="center" vertical="center" wrapText="1"/>
      <protection hidden="1"/>
    </xf>
    <xf numFmtId="0" fontId="14" fillId="6" borderId="39" xfId="0" applyFont="1" applyFill="1" applyBorder="1" applyAlignment="1" applyProtection="1">
      <alignment horizontal="center" vertical="center" wrapText="1"/>
      <protection hidden="1"/>
    </xf>
    <xf numFmtId="0" fontId="14" fillId="6" borderId="36" xfId="0" applyFont="1" applyFill="1" applyBorder="1" applyAlignment="1" applyProtection="1">
      <alignment horizontal="center" vertical="center" wrapText="1"/>
      <protection hidden="1"/>
    </xf>
    <xf numFmtId="0" fontId="14" fillId="6" borderId="38" xfId="0" applyFont="1" applyFill="1" applyBorder="1" applyAlignment="1" applyProtection="1">
      <alignment horizontal="center" vertical="center" wrapText="1"/>
      <protection hidden="1"/>
    </xf>
    <xf numFmtId="0" fontId="14" fillId="0" borderId="39" xfId="0" applyFont="1" applyFill="1" applyBorder="1" applyAlignment="1" applyProtection="1">
      <alignment horizontal="center" vertical="center" wrapText="1"/>
      <protection hidden="1"/>
    </xf>
    <xf numFmtId="0" fontId="14" fillId="0" borderId="36" xfId="0" applyFont="1" applyFill="1" applyBorder="1" applyAlignment="1" applyProtection="1">
      <alignment horizontal="center" vertical="center" wrapText="1"/>
      <protection hidden="1"/>
    </xf>
    <xf numFmtId="0" fontId="14" fillId="0" borderId="40" xfId="0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Border="1" applyAlignment="1" applyProtection="1">
      <alignment horizontal="left" vertical="top" wrapText="1"/>
      <protection hidden="1"/>
    </xf>
    <xf numFmtId="0" fontId="14" fillId="0" borderId="28" xfId="0" applyFont="1" applyBorder="1" applyAlignment="1" applyProtection="1">
      <alignment horizontal="left" vertical="top" wrapText="1"/>
      <protection hidden="1"/>
    </xf>
    <xf numFmtId="0" fontId="14" fillId="0" borderId="10" xfId="0" applyFont="1" applyBorder="1" applyAlignment="1" applyProtection="1">
      <alignment horizontal="left" vertical="top"/>
      <protection hidden="1"/>
    </xf>
    <xf numFmtId="0" fontId="14" fillId="0" borderId="21" xfId="0" applyFont="1" applyBorder="1" applyAlignment="1" applyProtection="1">
      <alignment horizontal="left" vertical="top"/>
      <protection hidden="1"/>
    </xf>
    <xf numFmtId="0" fontId="14" fillId="3" borderId="31" xfId="0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Border="1" applyProtection="1">
      <alignment vertical="center"/>
      <protection hidden="1"/>
    </xf>
    <xf numFmtId="0" fontId="14" fillId="0" borderId="101" xfId="0" applyFont="1" applyBorder="1" applyProtection="1">
      <alignment vertical="center"/>
      <protection hidden="1"/>
    </xf>
    <xf numFmtId="5" fontId="14" fillId="3" borderId="108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32" xfId="0" applyNumberFormat="1" applyFont="1" applyFill="1" applyBorder="1" applyAlignment="1" applyProtection="1">
      <alignment horizontal="center" vertical="center" wrapText="1"/>
      <protection hidden="1"/>
    </xf>
    <xf numFmtId="0" fontId="24" fillId="0" borderId="16" xfId="0" applyFont="1" applyFill="1" applyBorder="1" applyAlignment="1" applyProtection="1">
      <alignment horizontal="left" vertical="top" wrapText="1"/>
      <protection hidden="1"/>
    </xf>
    <xf numFmtId="0" fontId="24" fillId="0" borderId="15" xfId="0" applyFont="1" applyFill="1" applyBorder="1" applyAlignment="1" applyProtection="1">
      <alignment horizontal="left" vertical="top" wrapText="1"/>
      <protection hidden="1"/>
    </xf>
    <xf numFmtId="0" fontId="24" fillId="0" borderId="15" xfId="0" applyFont="1" applyBorder="1" applyAlignment="1" applyProtection="1">
      <alignment horizontal="left" vertical="top" wrapText="1"/>
      <protection hidden="1"/>
    </xf>
    <xf numFmtId="0" fontId="24" fillId="0" borderId="103" xfId="0" applyFont="1" applyBorder="1" applyAlignment="1" applyProtection="1">
      <alignment horizontal="left" vertical="top" wrapText="1"/>
      <protection hidden="1"/>
    </xf>
    <xf numFmtId="0" fontId="14" fillId="3" borderId="45" xfId="0" applyFont="1" applyFill="1" applyBorder="1" applyAlignment="1" applyProtection="1">
      <alignment horizontal="left" vertical="center" wrapText="1"/>
      <protection hidden="1"/>
    </xf>
    <xf numFmtId="0" fontId="14" fillId="3" borderId="43" xfId="0" applyFont="1" applyFill="1" applyBorder="1" applyAlignment="1" applyProtection="1">
      <alignment horizontal="left" vertical="center" wrapText="1"/>
      <protection hidden="1"/>
    </xf>
    <xf numFmtId="0" fontId="14" fillId="3" borderId="89" xfId="0" applyFont="1" applyFill="1" applyBorder="1" applyAlignment="1" applyProtection="1">
      <alignment horizontal="left" vertical="center" wrapText="1"/>
      <protection hidden="1"/>
    </xf>
    <xf numFmtId="0" fontId="14" fillId="3" borderId="29" xfId="0" applyFont="1" applyFill="1" applyBorder="1" applyAlignment="1" applyProtection="1">
      <alignment horizontal="left" vertical="center" wrapText="1"/>
      <protection hidden="1"/>
    </xf>
    <xf numFmtId="0" fontId="14" fillId="3" borderId="0" xfId="0" applyFont="1" applyFill="1" applyBorder="1" applyAlignment="1" applyProtection="1">
      <alignment horizontal="left" vertical="center" wrapText="1"/>
      <protection hidden="1"/>
    </xf>
    <xf numFmtId="0" fontId="14" fillId="3" borderId="30" xfId="0" applyFont="1" applyFill="1" applyBorder="1" applyAlignment="1" applyProtection="1">
      <alignment horizontal="left" vertical="center" wrapText="1"/>
      <protection hidden="1"/>
    </xf>
    <xf numFmtId="0" fontId="14" fillId="0" borderId="29" xfId="0" applyFont="1" applyBorder="1" applyAlignment="1" applyProtection="1">
      <alignment horizontal="left" vertical="center" wrapText="1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14" fillId="0" borderId="30" xfId="0" applyFont="1" applyBorder="1" applyAlignment="1" applyProtection="1">
      <alignment horizontal="left" vertical="center" wrapText="1"/>
      <protection hidden="1"/>
    </xf>
    <xf numFmtId="0" fontId="14" fillId="0" borderId="33" xfId="0" applyFont="1" applyBorder="1" applyAlignment="1" applyProtection="1">
      <alignment horizontal="left" vertical="center" wrapText="1"/>
      <protection hidden="1"/>
    </xf>
    <xf numFmtId="0" fontId="14" fillId="0" borderId="1" xfId="0" applyFont="1" applyBorder="1" applyAlignment="1" applyProtection="1">
      <alignment horizontal="left" vertical="center" wrapText="1"/>
      <protection hidden="1"/>
    </xf>
    <xf numFmtId="0" fontId="14" fillId="0" borderId="34" xfId="0" applyFont="1" applyBorder="1" applyAlignment="1" applyProtection="1">
      <alignment horizontal="left" vertical="center" wrapText="1"/>
      <protection hidden="1"/>
    </xf>
    <xf numFmtId="0" fontId="14" fillId="0" borderId="86" xfId="0" applyFont="1" applyBorder="1" applyAlignment="1" applyProtection="1">
      <alignment horizontal="center" vertical="center"/>
      <protection hidden="1"/>
    </xf>
    <xf numFmtId="0" fontId="14" fillId="0" borderId="43" xfId="0" applyFont="1" applyBorder="1" applyAlignment="1" applyProtection="1">
      <alignment horizontal="center" vertical="center"/>
      <protection hidden="1"/>
    </xf>
    <xf numFmtId="0" fontId="14" fillId="0" borderId="109" xfId="0" applyFont="1" applyBorder="1" applyAlignment="1" applyProtection="1">
      <alignment horizontal="center" vertical="center"/>
      <protection hidden="1"/>
    </xf>
    <xf numFmtId="0" fontId="14" fillId="0" borderId="110" xfId="0" applyFont="1" applyBorder="1" applyAlignment="1" applyProtection="1">
      <alignment horizontal="center" vertical="center"/>
      <protection hidden="1"/>
    </xf>
    <xf numFmtId="0" fontId="14" fillId="0" borderId="111" xfId="0" applyFont="1" applyBorder="1" applyAlignment="1" applyProtection="1">
      <alignment horizontal="center" vertical="center"/>
      <protection hidden="1"/>
    </xf>
    <xf numFmtId="0" fontId="14" fillId="0" borderId="112" xfId="0" applyFont="1" applyBorder="1" applyAlignment="1" applyProtection="1">
      <alignment horizontal="center" vertical="center"/>
      <protection hidden="1"/>
    </xf>
    <xf numFmtId="5" fontId="14" fillId="0" borderId="113" xfId="0" applyNumberFormat="1" applyFont="1" applyBorder="1" applyAlignment="1" applyProtection="1">
      <alignment horizontal="center" vertical="center" wrapText="1"/>
      <protection hidden="1"/>
    </xf>
    <xf numFmtId="5" fontId="14" fillId="0" borderId="111" xfId="0" applyNumberFormat="1" applyFont="1" applyBorder="1" applyAlignment="1" applyProtection="1">
      <alignment horizontal="center" vertical="center" wrapText="1"/>
      <protection hidden="1"/>
    </xf>
    <xf numFmtId="5" fontId="14" fillId="0" borderId="114" xfId="0" applyNumberFormat="1" applyFont="1" applyBorder="1" applyAlignment="1" applyProtection="1">
      <alignment horizontal="center" vertical="center" wrapText="1"/>
      <protection hidden="1"/>
    </xf>
    <xf numFmtId="0" fontId="14" fillId="0" borderId="43" xfId="0" applyFont="1" applyBorder="1" applyAlignment="1" applyProtection="1">
      <alignment horizontal="left" vertical="center" wrapText="1"/>
      <protection hidden="1"/>
    </xf>
    <xf numFmtId="0" fontId="14" fillId="0" borderId="44" xfId="0" applyFont="1" applyBorder="1" applyAlignment="1" applyProtection="1">
      <alignment horizontal="left" vertical="center" wrapText="1"/>
      <protection hidden="1"/>
    </xf>
    <xf numFmtId="5" fontId="2" fillId="0" borderId="45" xfId="0" applyNumberFormat="1" applyFont="1" applyBorder="1" applyAlignment="1" applyProtection="1">
      <alignment horizontal="center" vertical="center" wrapText="1"/>
      <protection hidden="1"/>
    </xf>
    <xf numFmtId="5" fontId="2" fillId="0" borderId="43" xfId="0" applyNumberFormat="1" applyFont="1" applyBorder="1" applyAlignment="1" applyProtection="1">
      <alignment horizontal="center" vertical="center" wrapText="1"/>
      <protection hidden="1"/>
    </xf>
    <xf numFmtId="5" fontId="2" fillId="0" borderId="44" xfId="0" applyNumberFormat="1" applyFont="1" applyBorder="1" applyAlignment="1" applyProtection="1">
      <alignment horizontal="center" vertical="center" wrapText="1"/>
      <protection hidden="1"/>
    </xf>
    <xf numFmtId="5" fontId="2" fillId="0" borderId="29" xfId="0" applyNumberFormat="1" applyFont="1" applyBorder="1" applyAlignment="1" applyProtection="1">
      <alignment horizontal="center" vertical="center" wrapText="1"/>
      <protection hidden="1"/>
    </xf>
    <xf numFmtId="5" fontId="2" fillId="0" borderId="0" xfId="0" applyNumberFormat="1" applyFont="1" applyBorder="1" applyAlignment="1" applyProtection="1">
      <alignment horizontal="center" vertical="center" wrapText="1"/>
      <protection hidden="1"/>
    </xf>
    <xf numFmtId="5" fontId="2" fillId="0" borderId="28" xfId="0" applyNumberFormat="1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21" xfId="0" applyFont="1" applyBorder="1" applyAlignment="1" applyProtection="1">
      <alignment horizontal="center" vertical="center" wrapText="1"/>
      <protection hidden="1"/>
    </xf>
    <xf numFmtId="0" fontId="14" fillId="0" borderId="0" xfId="0" applyFont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14" fillId="0" borderId="28" xfId="0" applyFont="1" applyBorder="1" applyAlignment="1" applyProtection="1">
      <alignment horizontal="left" vertical="center" wrapText="1"/>
      <protection hidden="1"/>
    </xf>
    <xf numFmtId="0" fontId="16" fillId="0" borderId="52" xfId="0" applyFont="1" applyBorder="1" applyAlignment="1" applyProtection="1">
      <alignment horizontal="left" vertical="center"/>
      <protection hidden="1"/>
    </xf>
    <xf numFmtId="0" fontId="16" fillId="0" borderId="53" xfId="0" applyFont="1" applyBorder="1" applyAlignment="1" applyProtection="1">
      <alignment horizontal="left" vertical="center"/>
      <protection hidden="1"/>
    </xf>
    <xf numFmtId="0" fontId="16" fillId="0" borderId="90" xfId="0" applyFont="1" applyBorder="1" applyAlignment="1" applyProtection="1">
      <alignment horizontal="left" vertical="center"/>
      <protection hidden="1"/>
    </xf>
    <xf numFmtId="5" fontId="14" fillId="0" borderId="51" xfId="0" applyNumberFormat="1" applyFont="1" applyBorder="1" applyAlignment="1" applyProtection="1">
      <alignment horizontal="center" vertical="center" wrapText="1"/>
      <protection hidden="1"/>
    </xf>
    <xf numFmtId="5" fontId="14" fillId="0" borderId="10" xfId="0" applyNumberFormat="1" applyFont="1" applyBorder="1" applyAlignment="1" applyProtection="1">
      <alignment horizontal="center" vertical="center" wrapText="1"/>
      <protection hidden="1"/>
    </xf>
    <xf numFmtId="5" fontId="14" fillId="0" borderId="21" xfId="0" applyNumberFormat="1" applyFont="1" applyBorder="1" applyAlignment="1" applyProtection="1">
      <alignment horizontal="center" vertical="center" wrapText="1"/>
      <protection hidden="1"/>
    </xf>
    <xf numFmtId="0" fontId="14" fillId="0" borderId="91" xfId="0" applyFont="1" applyBorder="1" applyAlignment="1" applyProtection="1">
      <alignment horizontal="center" vertical="center" wrapText="1"/>
      <protection hidden="1"/>
    </xf>
    <xf numFmtId="0" fontId="14" fillId="0" borderId="59" xfId="0" applyFont="1" applyBorder="1" applyAlignment="1" applyProtection="1">
      <alignment horizontal="center" vertical="center" wrapText="1"/>
      <protection hidden="1"/>
    </xf>
    <xf numFmtId="0" fontId="14" fillId="0" borderId="93" xfId="0" applyFont="1" applyBorder="1" applyAlignment="1" applyProtection="1">
      <alignment horizontal="center" vertical="center" wrapText="1"/>
      <protection hidden="1"/>
    </xf>
    <xf numFmtId="0" fontId="14" fillId="0" borderId="94" xfId="0" applyFont="1" applyBorder="1" applyAlignment="1" applyProtection="1">
      <alignment horizontal="center" vertical="center" wrapText="1"/>
      <protection hidden="1"/>
    </xf>
    <xf numFmtId="0" fontId="14" fillId="0" borderId="99" xfId="0" applyFont="1" applyBorder="1" applyAlignment="1" applyProtection="1">
      <alignment horizontal="center" vertical="center" wrapText="1"/>
      <protection hidden="1"/>
    </xf>
    <xf numFmtId="0" fontId="14" fillId="0" borderId="53" xfId="0" applyFont="1" applyBorder="1" applyAlignment="1" applyProtection="1">
      <alignment horizontal="center" vertical="center" wrapText="1"/>
      <protection hidden="1"/>
    </xf>
    <xf numFmtId="0" fontId="14" fillId="0" borderId="25" xfId="0" applyFont="1" applyBorder="1" applyAlignment="1" applyProtection="1">
      <alignment horizontal="left" vertical="center" wrapText="1"/>
      <protection hidden="1"/>
    </xf>
    <xf numFmtId="0" fontId="14" fillId="0" borderId="23" xfId="0" applyFont="1" applyBorder="1" applyAlignment="1" applyProtection="1">
      <alignment horizontal="left" vertical="center" wrapText="1"/>
      <protection hidden="1"/>
    </xf>
    <xf numFmtId="0" fontId="14" fillId="0" borderId="56" xfId="0" applyFont="1" applyBorder="1" applyAlignment="1" applyProtection="1">
      <alignment horizontal="left" vertical="center" wrapText="1"/>
      <protection hidden="1"/>
    </xf>
    <xf numFmtId="5" fontId="14" fillId="0" borderId="52" xfId="0" applyNumberFormat="1" applyFont="1" applyBorder="1" applyAlignment="1" applyProtection="1">
      <alignment horizontal="left" vertical="center" wrapText="1"/>
      <protection hidden="1"/>
    </xf>
    <xf numFmtId="5" fontId="14" fillId="0" borderId="53" xfId="0" applyNumberFormat="1" applyFont="1" applyBorder="1" applyAlignment="1" applyProtection="1">
      <alignment horizontal="left" vertical="center" wrapText="1"/>
      <protection hidden="1"/>
    </xf>
    <xf numFmtId="5" fontId="14" fillId="0" borderId="90" xfId="0" applyNumberFormat="1" applyFont="1" applyBorder="1" applyAlignment="1" applyProtection="1">
      <alignment horizontal="left" vertical="center" wrapText="1"/>
      <protection hidden="1"/>
    </xf>
    <xf numFmtId="5" fontId="26" fillId="0" borderId="100" xfId="0" applyNumberFormat="1" applyFont="1" applyFill="1" applyBorder="1" applyAlignment="1" applyProtection="1">
      <alignment horizontal="center" vertical="center" wrapText="1"/>
      <protection hidden="1"/>
    </xf>
    <xf numFmtId="5" fontId="26" fillId="0" borderId="53" xfId="0" applyNumberFormat="1" applyFont="1" applyFill="1" applyBorder="1" applyAlignment="1" applyProtection="1">
      <alignment horizontal="center" vertical="center" wrapText="1"/>
      <protection hidden="1"/>
    </xf>
    <xf numFmtId="5" fontId="26" fillId="0" borderId="54" xfId="0" applyNumberFormat="1" applyFont="1" applyFill="1" applyBorder="1" applyAlignment="1" applyProtection="1">
      <alignment horizontal="center" vertical="center" wrapText="1"/>
      <protection hidden="1"/>
    </xf>
    <xf numFmtId="5" fontId="26" fillId="0" borderId="52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31" xfId="0" applyFont="1" applyBorder="1" applyAlignment="1" applyProtection="1">
      <alignment horizontal="center" vertical="center" wrapText="1"/>
      <protection hidden="1"/>
    </xf>
    <xf numFmtId="0" fontId="14" fillId="0" borderId="101" xfId="0" applyFont="1" applyBorder="1" applyAlignment="1" applyProtection="1">
      <alignment horizontal="left" vertical="center" wrapText="1"/>
      <protection hidden="1"/>
    </xf>
    <xf numFmtId="5" fontId="26" fillId="0" borderId="102" xfId="0" applyNumberFormat="1" applyFont="1" applyFill="1" applyBorder="1" applyAlignment="1" applyProtection="1">
      <alignment horizontal="center" vertical="center" wrapText="1"/>
      <protection hidden="1"/>
    </xf>
    <xf numFmtId="5" fontId="26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26" fillId="0" borderId="103" xfId="0" applyNumberFormat="1" applyFont="1" applyFill="1" applyBorder="1" applyAlignment="1" applyProtection="1">
      <alignment horizontal="center" vertical="center" wrapText="1"/>
      <protection hidden="1"/>
    </xf>
    <xf numFmtId="5" fontId="26" fillId="3" borderId="16" xfId="0" applyNumberFormat="1" applyFont="1" applyFill="1" applyBorder="1" applyAlignment="1" applyProtection="1">
      <alignment horizontal="center" vertical="center" wrapText="1"/>
      <protection hidden="1"/>
    </xf>
    <xf numFmtId="5" fontId="26" fillId="3" borderId="15" xfId="0" applyNumberFormat="1" applyFont="1" applyFill="1" applyBorder="1" applyAlignment="1" applyProtection="1">
      <alignment horizontal="center" vertical="center" wrapText="1"/>
      <protection hidden="1"/>
    </xf>
    <xf numFmtId="5" fontId="26" fillId="3" borderId="103" xfId="0" applyNumberFormat="1" applyFont="1" applyFill="1" applyBorder="1" applyAlignment="1" applyProtection="1">
      <alignment horizontal="center" vertical="center" wrapText="1"/>
      <protection hidden="1"/>
    </xf>
    <xf numFmtId="5" fontId="14" fillId="0" borderId="57" xfId="0" applyNumberFormat="1" applyFont="1" applyBorder="1" applyAlignment="1" applyProtection="1">
      <alignment horizontal="center" vertical="center" wrapText="1"/>
      <protection hidden="1"/>
    </xf>
    <xf numFmtId="5" fontId="14" fillId="0" borderId="23" xfId="0" applyNumberFormat="1" applyFont="1" applyBorder="1" applyAlignment="1" applyProtection="1">
      <alignment horizontal="center" vertical="center" wrapText="1"/>
      <protection hidden="1"/>
    </xf>
    <xf numFmtId="5" fontId="14" fillId="0" borderId="24" xfId="0" applyNumberFormat="1" applyFont="1" applyBorder="1" applyAlignment="1" applyProtection="1">
      <alignment horizontal="center" vertical="center" wrapText="1"/>
      <protection hidden="1"/>
    </xf>
    <xf numFmtId="5" fontId="14" fillId="0" borderId="12" xfId="0" applyNumberFormat="1" applyFont="1" applyBorder="1" applyAlignment="1" applyProtection="1">
      <alignment horizontal="center" vertical="center" wrapText="1"/>
      <protection hidden="1"/>
    </xf>
    <xf numFmtId="5" fontId="14" fillId="0" borderId="8" xfId="0" applyNumberFormat="1" applyFont="1" applyBorder="1" applyAlignment="1" applyProtection="1">
      <alignment horizontal="center" vertical="center" wrapText="1"/>
      <protection hidden="1"/>
    </xf>
    <xf numFmtId="5" fontId="14" fillId="0" borderId="92" xfId="0" applyNumberFormat="1" applyFont="1" applyBorder="1" applyAlignment="1" applyProtection="1">
      <alignment horizontal="center" vertical="center" wrapText="1"/>
      <protection hidden="1"/>
    </xf>
    <xf numFmtId="5" fontId="14" fillId="0" borderId="58" xfId="0" applyNumberFormat="1" applyFont="1" applyBorder="1" applyAlignment="1" applyProtection="1">
      <alignment horizontal="center" vertical="center" wrapText="1"/>
      <protection hidden="1"/>
    </xf>
    <xf numFmtId="5" fontId="14" fillId="0" borderId="59" xfId="0" applyNumberFormat="1" applyFont="1" applyBorder="1" applyAlignment="1" applyProtection="1">
      <alignment horizontal="center" vertical="center" wrapText="1"/>
      <protection hidden="1"/>
    </xf>
    <xf numFmtId="5" fontId="14" fillId="0" borderId="60" xfId="0" applyNumberFormat="1" applyFont="1" applyBorder="1" applyAlignment="1" applyProtection="1">
      <alignment horizontal="center" vertical="center" wrapText="1"/>
      <protection hidden="1"/>
    </xf>
    <xf numFmtId="0" fontId="14" fillId="0" borderId="41" xfId="0" applyFont="1" applyBorder="1" applyAlignment="1" applyProtection="1">
      <alignment horizontal="left" vertical="center" wrapText="1"/>
      <protection hidden="1"/>
    </xf>
    <xf numFmtId="0" fontId="14" fillId="0" borderId="96" xfId="0" applyFont="1" applyBorder="1" applyAlignment="1" applyProtection="1">
      <alignment horizontal="left" vertical="center" wrapText="1"/>
      <protection hidden="1"/>
    </xf>
    <xf numFmtId="0" fontId="14" fillId="0" borderId="97" xfId="0" applyFont="1" applyBorder="1" applyAlignment="1" applyProtection="1">
      <alignment horizontal="left" vertical="center" wrapText="1"/>
      <protection hidden="1"/>
    </xf>
    <xf numFmtId="0" fontId="14" fillId="0" borderId="98" xfId="0" applyFont="1" applyBorder="1" applyAlignment="1" applyProtection="1">
      <alignment horizontal="left" vertical="center" wrapText="1"/>
      <protection hidden="1"/>
    </xf>
    <xf numFmtId="5" fontId="14" fillId="3" borderId="52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53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54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58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59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60" xfId="0" applyNumberFormat="1" applyFont="1" applyFill="1" applyBorder="1" applyAlignment="1" applyProtection="1">
      <alignment horizontal="center" vertical="center" wrapText="1"/>
      <protection hidden="1"/>
    </xf>
    <xf numFmtId="5" fontId="14" fillId="0" borderId="96" xfId="0" applyNumberFormat="1" applyFont="1" applyBorder="1" applyAlignment="1" applyProtection="1">
      <alignment horizontal="left" vertical="center" wrapText="1"/>
      <protection hidden="1"/>
    </xf>
    <xf numFmtId="5" fontId="14" fillId="0" borderId="97" xfId="0" applyNumberFormat="1" applyFont="1" applyBorder="1" applyAlignment="1" applyProtection="1">
      <alignment horizontal="left" vertical="center" wrapText="1"/>
      <protection hidden="1"/>
    </xf>
    <xf numFmtId="5" fontId="14" fillId="0" borderId="98" xfId="0" applyNumberFormat="1" applyFont="1" applyBorder="1" applyAlignment="1" applyProtection="1">
      <alignment horizontal="left" vertical="center" wrapText="1"/>
      <protection hidden="1"/>
    </xf>
    <xf numFmtId="0" fontId="14" fillId="0" borderId="86" xfId="0" applyFont="1" applyBorder="1" applyAlignment="1" applyProtection="1">
      <alignment horizontal="center" vertical="center" wrapText="1"/>
      <protection hidden="1"/>
    </xf>
    <xf numFmtId="0" fontId="14" fillId="0" borderId="20" xfId="0" applyFont="1" applyBorder="1" applyProtection="1">
      <alignment vertical="center"/>
      <protection hidden="1"/>
    </xf>
    <xf numFmtId="0" fontId="14" fillId="0" borderId="46" xfId="0" applyFont="1" applyBorder="1" applyAlignment="1" applyProtection="1">
      <alignment horizontal="left" vertical="center" wrapText="1"/>
      <protection hidden="1"/>
    </xf>
    <xf numFmtId="0" fontId="14" fillId="0" borderId="47" xfId="0" applyFont="1" applyBorder="1" applyAlignment="1" applyProtection="1">
      <alignment horizontal="left" vertical="center" wrapText="1"/>
      <protection hidden="1"/>
    </xf>
    <xf numFmtId="0" fontId="14" fillId="0" borderId="87" xfId="0" applyFont="1" applyBorder="1" applyAlignment="1" applyProtection="1">
      <alignment horizontal="left" vertical="center" wrapText="1"/>
      <protection hidden="1"/>
    </xf>
    <xf numFmtId="0" fontId="16" fillId="0" borderId="88" xfId="0" applyFont="1" applyBorder="1" applyAlignment="1" applyProtection="1">
      <alignment horizontal="center" vertical="center" wrapText="1"/>
      <protection hidden="1"/>
    </xf>
    <xf numFmtId="0" fontId="16" fillId="0" borderId="47" xfId="0" applyFont="1" applyBorder="1" applyAlignment="1" applyProtection="1">
      <alignment horizontal="center" vertical="center" wrapText="1"/>
      <protection hidden="1"/>
    </xf>
    <xf numFmtId="0" fontId="16" fillId="0" borderId="48" xfId="0" applyFont="1" applyBorder="1" applyAlignment="1" applyProtection="1">
      <alignment horizontal="center" vertical="center" wrapText="1"/>
      <protection hidden="1"/>
    </xf>
    <xf numFmtId="0" fontId="14" fillId="3" borderId="45" xfId="0" applyFont="1" applyFill="1" applyBorder="1" applyAlignment="1" applyProtection="1">
      <alignment horizontal="center" vertical="center" wrapText="1"/>
      <protection hidden="1"/>
    </xf>
    <xf numFmtId="0" fontId="14" fillId="3" borderId="29" xfId="0" applyFont="1" applyFill="1" applyBorder="1" applyAlignment="1" applyProtection="1">
      <alignment horizontal="center" vertical="center" wrapText="1"/>
      <protection hidden="1"/>
    </xf>
    <xf numFmtId="0" fontId="14" fillId="3" borderId="0" xfId="0" applyFont="1" applyFill="1" applyBorder="1" applyAlignment="1" applyProtection="1">
      <alignment horizontal="center" vertical="center" wrapText="1"/>
      <protection hidden="1"/>
    </xf>
    <xf numFmtId="0" fontId="14" fillId="3" borderId="28" xfId="0" applyFont="1" applyFill="1" applyBorder="1" applyAlignment="1" applyProtection="1">
      <alignment horizontal="center" vertical="center" wrapText="1"/>
      <protection hidden="1"/>
    </xf>
    <xf numFmtId="0" fontId="14" fillId="3" borderId="33" xfId="0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0" fontId="14" fillId="3" borderId="32" xfId="0" applyFont="1" applyFill="1" applyBorder="1" applyAlignment="1" applyProtection="1">
      <alignment horizontal="center" vertical="center" wrapText="1"/>
      <protection hidden="1"/>
    </xf>
    <xf numFmtId="5" fontId="14" fillId="0" borderId="89" xfId="0" applyNumberFormat="1" applyFont="1" applyBorder="1" applyAlignment="1" applyProtection="1">
      <alignment horizontal="center" vertical="center" wrapText="1"/>
      <protection hidden="1"/>
    </xf>
    <xf numFmtId="5" fontId="14" fillId="0" borderId="29" xfId="0" applyNumberFormat="1" applyFont="1" applyBorder="1" applyAlignment="1" applyProtection="1">
      <alignment horizontal="center" vertical="center" wrapText="1"/>
      <protection hidden="1"/>
    </xf>
    <xf numFmtId="5" fontId="14" fillId="0" borderId="30" xfId="0" applyNumberFormat="1" applyFont="1" applyBorder="1" applyAlignment="1" applyProtection="1">
      <alignment horizontal="center" vertical="center" wrapText="1"/>
      <protection hidden="1"/>
    </xf>
    <xf numFmtId="5" fontId="14" fillId="0" borderId="33" xfId="0" applyNumberFormat="1" applyFont="1" applyBorder="1" applyAlignment="1" applyProtection="1">
      <alignment horizontal="center" vertical="center" wrapText="1"/>
      <protection hidden="1"/>
    </xf>
    <xf numFmtId="5" fontId="14" fillId="0" borderId="1" xfId="0" applyNumberFormat="1" applyFont="1" applyBorder="1" applyAlignment="1" applyProtection="1">
      <alignment horizontal="center" vertical="center" wrapText="1"/>
      <protection hidden="1"/>
    </xf>
    <xf numFmtId="5" fontId="14" fillId="0" borderId="34" xfId="0" applyNumberFormat="1" applyFont="1" applyBorder="1" applyAlignment="1" applyProtection="1">
      <alignment horizontal="center" vertical="center" wrapText="1"/>
      <protection hidden="1"/>
    </xf>
    <xf numFmtId="0" fontId="14" fillId="3" borderId="52" xfId="0" applyFont="1" applyFill="1" applyBorder="1" applyAlignment="1">
      <alignment horizontal="center" vertical="center" wrapText="1"/>
    </xf>
    <xf numFmtId="0" fontId="14" fillId="3" borderId="53" xfId="0" applyFont="1" applyFill="1" applyBorder="1" applyAlignment="1">
      <alignment horizontal="center" vertical="center" wrapText="1"/>
    </xf>
    <xf numFmtId="0" fontId="14" fillId="3" borderId="55" xfId="0" applyFont="1" applyFill="1" applyBorder="1" applyAlignment="1">
      <alignment horizontal="center" vertical="center" wrapText="1"/>
    </xf>
    <xf numFmtId="0" fontId="14" fillId="4" borderId="22" xfId="0" applyFont="1" applyFill="1" applyBorder="1" applyAlignment="1" applyProtection="1">
      <alignment horizontal="center" vertical="center" wrapText="1"/>
      <protection hidden="1"/>
    </xf>
    <xf numFmtId="0" fontId="14" fillId="4" borderId="23" xfId="0" applyFont="1" applyFill="1" applyBorder="1" applyAlignment="1" applyProtection="1">
      <alignment horizontal="center" vertical="center" wrapText="1"/>
      <protection hidden="1"/>
    </xf>
    <xf numFmtId="0" fontId="14" fillId="4" borderId="20" xfId="0" applyFont="1" applyFill="1" applyBorder="1" applyAlignment="1" applyProtection="1">
      <alignment horizontal="center" vertical="center" wrapText="1"/>
      <protection hidden="1"/>
    </xf>
    <xf numFmtId="0" fontId="14" fillId="4" borderId="10" xfId="0" applyFont="1" applyFill="1" applyBorder="1" applyAlignment="1" applyProtection="1">
      <alignment horizontal="center" vertical="center" wrapText="1"/>
      <protection hidden="1"/>
    </xf>
    <xf numFmtId="5" fontId="14" fillId="4" borderId="62" xfId="0" applyNumberFormat="1" applyFont="1" applyFill="1" applyBorder="1" applyAlignment="1" applyProtection="1">
      <alignment horizontal="center" vertical="center" wrapText="1"/>
      <protection hidden="1"/>
    </xf>
    <xf numFmtId="5" fontId="14" fillId="4" borderId="63" xfId="0" applyNumberFormat="1" applyFont="1" applyFill="1" applyBorder="1" applyAlignment="1" applyProtection="1">
      <alignment horizontal="center" vertical="center" wrapText="1"/>
      <protection hidden="1"/>
    </xf>
    <xf numFmtId="5" fontId="14" fillId="4" borderId="65" xfId="0" applyNumberFormat="1" applyFont="1" applyFill="1" applyBorder="1" applyAlignment="1" applyProtection="1">
      <alignment horizontal="center" vertical="center" wrapText="1"/>
      <protection hidden="1"/>
    </xf>
    <xf numFmtId="5" fontId="14" fillId="4" borderId="66" xfId="0" applyNumberFormat="1" applyFont="1" applyFill="1" applyBorder="1" applyAlignment="1" applyProtection="1">
      <alignment horizontal="center" vertical="center" wrapText="1"/>
      <protection hidden="1"/>
    </xf>
    <xf numFmtId="5" fontId="14" fillId="4" borderId="63" xfId="0" applyNumberFormat="1" applyFont="1" applyFill="1" applyBorder="1" applyAlignment="1" applyProtection="1">
      <alignment horizontal="center" vertical="center"/>
      <protection hidden="1"/>
    </xf>
    <xf numFmtId="5" fontId="14" fillId="4" borderId="66" xfId="0" applyNumberFormat="1" applyFont="1" applyFill="1" applyBorder="1" applyAlignment="1" applyProtection="1">
      <alignment horizontal="center" vertical="center"/>
      <protection hidden="1"/>
    </xf>
    <xf numFmtId="0" fontId="14" fillId="3" borderId="63" xfId="0" applyFont="1" applyFill="1" applyBorder="1" applyAlignment="1">
      <alignment horizontal="center" vertical="center"/>
    </xf>
    <xf numFmtId="0" fontId="14" fillId="3" borderId="64" xfId="0" applyFont="1" applyFill="1" applyBorder="1" applyAlignment="1">
      <alignment horizontal="center" vertical="center"/>
    </xf>
    <xf numFmtId="0" fontId="14" fillId="3" borderId="66" xfId="0" applyFont="1" applyFill="1" applyBorder="1" applyAlignment="1">
      <alignment horizontal="center" vertical="center"/>
    </xf>
    <xf numFmtId="0" fontId="14" fillId="3" borderId="67" xfId="0" applyFont="1" applyFill="1" applyBorder="1" applyAlignment="1">
      <alignment horizontal="center" vertical="center"/>
    </xf>
    <xf numFmtId="0" fontId="14" fillId="3" borderId="69" xfId="0" applyFont="1" applyFill="1" applyBorder="1" applyAlignment="1">
      <alignment horizontal="center" vertical="center"/>
    </xf>
    <xf numFmtId="0" fontId="14" fillId="3" borderId="70" xfId="0" applyFont="1" applyFill="1" applyBorder="1" applyAlignment="1">
      <alignment horizontal="center" vertical="center"/>
    </xf>
    <xf numFmtId="0" fontId="14" fillId="3" borderId="72" xfId="0" applyFont="1" applyFill="1" applyBorder="1" applyAlignment="1">
      <alignment horizontal="center" vertical="center"/>
    </xf>
    <xf numFmtId="0" fontId="14" fillId="3" borderId="73" xfId="0" applyFont="1" applyFill="1" applyBorder="1" applyAlignment="1">
      <alignment horizontal="center" vertical="center"/>
    </xf>
    <xf numFmtId="0" fontId="14" fillId="0" borderId="74" xfId="0" applyFont="1" applyBorder="1" applyAlignment="1" applyProtection="1">
      <alignment horizontal="center" vertical="center" wrapText="1"/>
      <protection hidden="1"/>
    </xf>
    <xf numFmtId="0" fontId="14" fillId="0" borderId="75" xfId="0" applyFont="1" applyBorder="1" applyAlignment="1" applyProtection="1">
      <alignment horizontal="center" vertical="center" wrapText="1"/>
      <protection hidden="1"/>
    </xf>
    <xf numFmtId="0" fontId="14" fillId="0" borderId="4" xfId="0" applyFont="1" applyBorder="1" applyAlignment="1" applyProtection="1">
      <alignment horizontal="center" vertical="center" wrapText="1"/>
      <protection hidden="1"/>
    </xf>
    <xf numFmtId="0" fontId="14" fillId="0" borderId="78" xfId="0" applyFont="1" applyBorder="1" applyAlignment="1" applyProtection="1">
      <alignment horizontal="center" vertical="center" wrapText="1"/>
      <protection hidden="1"/>
    </xf>
    <xf numFmtId="0" fontId="14" fillId="0" borderId="79" xfId="0" applyFont="1" applyBorder="1" applyAlignment="1" applyProtection="1">
      <alignment horizontal="center" vertical="center" wrapText="1"/>
      <protection hidden="1"/>
    </xf>
    <xf numFmtId="0" fontId="14" fillId="0" borderId="80" xfId="0" applyFont="1" applyBorder="1" applyAlignment="1" applyProtection="1">
      <alignment horizontal="center" vertical="center" wrapText="1"/>
      <protection hidden="1"/>
    </xf>
    <xf numFmtId="0" fontId="14" fillId="0" borderId="76" xfId="0" applyFont="1" applyBorder="1" applyAlignment="1" applyProtection="1">
      <alignment horizontal="center" vertical="center" wrapText="1"/>
      <protection hidden="1"/>
    </xf>
    <xf numFmtId="0" fontId="14" fillId="0" borderId="5" xfId="0" applyFont="1" applyBorder="1" applyAlignment="1" applyProtection="1">
      <alignment horizontal="center" vertical="center" wrapText="1"/>
      <protection hidden="1"/>
    </xf>
    <xf numFmtId="0" fontId="14" fillId="0" borderId="19" xfId="0" applyFont="1" applyBorder="1" applyAlignment="1" applyProtection="1">
      <alignment horizontal="center" vertical="center" wrapText="1"/>
      <protection hidden="1"/>
    </xf>
    <xf numFmtId="0" fontId="14" fillId="0" borderId="77" xfId="0" applyFont="1" applyBorder="1" applyAlignment="1" applyProtection="1">
      <alignment horizontal="center" vertical="center" wrapText="1"/>
      <protection hidden="1"/>
    </xf>
    <xf numFmtId="0" fontId="14" fillId="0" borderId="85" xfId="0" applyFont="1" applyBorder="1" applyAlignment="1" applyProtection="1">
      <alignment horizontal="center" vertical="center" wrapText="1"/>
      <protection hidden="1"/>
    </xf>
    <xf numFmtId="0" fontId="14" fillId="0" borderId="81" xfId="0" applyFont="1" applyBorder="1" applyAlignment="1" applyProtection="1">
      <alignment horizontal="center" vertical="center" wrapText="1"/>
      <protection hidden="1"/>
    </xf>
    <xf numFmtId="0" fontId="14" fillId="0" borderId="82" xfId="0" applyFont="1" applyBorder="1" applyAlignment="1" applyProtection="1">
      <alignment horizontal="center" vertical="center" wrapText="1"/>
      <protection hidden="1"/>
    </xf>
    <xf numFmtId="0" fontId="14" fillId="0" borderId="83" xfId="0" applyFont="1" applyBorder="1" applyAlignment="1" applyProtection="1">
      <alignment horizontal="center" vertical="center" wrapText="1"/>
      <protection hidden="1"/>
    </xf>
    <xf numFmtId="0" fontId="24" fillId="0" borderId="84" xfId="0" applyFont="1" applyBorder="1" applyAlignment="1" applyProtection="1">
      <alignment horizontal="center" vertical="center" wrapText="1"/>
      <protection hidden="1"/>
    </xf>
    <xf numFmtId="0" fontId="24" fillId="0" borderId="82" xfId="0" applyFont="1" applyBorder="1" applyAlignment="1" applyProtection="1">
      <alignment horizontal="center" vertical="center" wrapText="1"/>
      <protection hidden="1"/>
    </xf>
    <xf numFmtId="0" fontId="24" fillId="0" borderId="83" xfId="0" applyFont="1" applyBorder="1" applyAlignment="1" applyProtection="1">
      <alignment horizontal="center" vertical="center" wrapText="1"/>
      <protection hidden="1"/>
    </xf>
    <xf numFmtId="0" fontId="14" fillId="0" borderId="84" xfId="0" applyFont="1" applyBorder="1" applyAlignment="1" applyProtection="1">
      <alignment horizontal="center" vertical="center" wrapText="1"/>
      <protection hidden="1"/>
    </xf>
    <xf numFmtId="0" fontId="14" fillId="3" borderId="27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5" fontId="14" fillId="3" borderId="68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69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71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72" xfId="0" applyNumberFormat="1" applyFont="1" applyFill="1" applyBorder="1" applyAlignment="1" applyProtection="1">
      <alignment horizontal="center" vertical="center" wrapText="1"/>
      <protection hidden="1"/>
    </xf>
    <xf numFmtId="0" fontId="16" fillId="3" borderId="69" xfId="0" applyNumberFormat="1" applyFont="1" applyFill="1" applyBorder="1" applyAlignment="1">
      <alignment horizontal="center" vertical="center" wrapText="1"/>
    </xf>
    <xf numFmtId="0" fontId="16" fillId="3" borderId="72" xfId="0" applyNumberFormat="1" applyFont="1" applyFill="1" applyBorder="1" applyAlignment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  <protection hidden="1"/>
    </xf>
    <xf numFmtId="0" fontId="14" fillId="0" borderId="23" xfId="0" applyFont="1" applyBorder="1" applyAlignment="1" applyProtection="1">
      <alignment horizontal="center" vertical="center" wrapText="1"/>
      <protection hidden="1"/>
    </xf>
    <xf numFmtId="0" fontId="14" fillId="0" borderId="56" xfId="0" applyFont="1" applyBorder="1" applyAlignment="1" applyProtection="1">
      <alignment horizontal="center" vertical="center" wrapText="1"/>
      <protection hidden="1"/>
    </xf>
    <xf numFmtId="0" fontId="14" fillId="0" borderId="20" xfId="0" applyFont="1" applyBorder="1" applyAlignment="1" applyProtection="1">
      <alignment horizontal="center" vertical="center" wrapText="1"/>
      <protection hidden="1"/>
    </xf>
    <xf numFmtId="0" fontId="14" fillId="0" borderId="50" xfId="0" applyFont="1" applyBorder="1" applyAlignment="1" applyProtection="1">
      <alignment horizontal="center" vertical="center" wrapText="1"/>
      <protection hidden="1"/>
    </xf>
    <xf numFmtId="5" fontId="14" fillId="0" borderId="25" xfId="0" applyNumberFormat="1" applyFont="1" applyBorder="1" applyAlignment="1" applyProtection="1">
      <alignment horizontal="center" vertical="center" wrapText="1"/>
      <protection hidden="1"/>
    </xf>
    <xf numFmtId="0" fontId="14" fillId="0" borderId="9" xfId="0" applyFont="1" applyBorder="1" applyAlignment="1" applyProtection="1">
      <alignment horizontal="center" vertical="center" wrapText="1"/>
      <protection hidden="1"/>
    </xf>
    <xf numFmtId="0" fontId="14" fillId="3" borderId="58" xfId="0" applyFont="1" applyFill="1" applyBorder="1" applyAlignment="1">
      <alignment horizontal="center" vertical="center" wrapText="1"/>
    </xf>
    <xf numFmtId="0" fontId="14" fillId="3" borderId="59" xfId="0" applyFont="1" applyFill="1" applyBorder="1" applyAlignment="1">
      <alignment horizontal="center" vertical="center" wrapText="1"/>
    </xf>
    <xf numFmtId="0" fontId="14" fillId="3" borderId="61" xfId="0" applyFont="1" applyFill="1" applyBorder="1" applyAlignment="1">
      <alignment horizontal="center" vertical="center" wrapText="1"/>
    </xf>
    <xf numFmtId="5" fontId="14" fillId="0" borderId="52" xfId="0" applyNumberFormat="1" applyFont="1" applyBorder="1" applyAlignment="1" applyProtection="1">
      <alignment horizontal="center" vertical="center" wrapText="1"/>
      <protection hidden="1"/>
    </xf>
    <xf numFmtId="5" fontId="14" fillId="0" borderId="53" xfId="0" applyNumberFormat="1" applyFont="1" applyBorder="1" applyAlignment="1" applyProtection="1">
      <alignment horizontal="center" vertical="center" wrapText="1"/>
      <protection hidden="1"/>
    </xf>
    <xf numFmtId="5" fontId="14" fillId="0" borderId="54" xfId="0" applyNumberFormat="1" applyFont="1" applyBorder="1" applyAlignment="1" applyProtection="1">
      <alignment horizontal="center" vertical="center" wrapText="1"/>
      <protection hidden="1"/>
    </xf>
    <xf numFmtId="0" fontId="14" fillId="0" borderId="20" xfId="0" applyFont="1" applyBorder="1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horizontal="center" vertical="center"/>
      <protection hidden="1"/>
    </xf>
    <xf numFmtId="0" fontId="14" fillId="0" borderId="50" xfId="0" applyFont="1" applyBorder="1" applyAlignment="1" applyProtection="1">
      <alignment horizontal="center" vertical="center"/>
      <protection hidden="1"/>
    </xf>
    <xf numFmtId="5" fontId="14" fillId="0" borderId="46" xfId="0" applyNumberFormat="1" applyFont="1" applyBorder="1" applyAlignment="1" applyProtection="1">
      <alignment horizontal="center" vertical="center" wrapText="1"/>
      <protection hidden="1"/>
    </xf>
    <xf numFmtId="5" fontId="14" fillId="0" borderId="47" xfId="0" applyNumberFormat="1" applyFont="1" applyBorder="1" applyAlignment="1" applyProtection="1">
      <alignment horizontal="center" vertical="center" wrapText="1"/>
      <protection hidden="1"/>
    </xf>
    <xf numFmtId="5" fontId="14" fillId="0" borderId="48" xfId="0" applyNumberFormat="1" applyFont="1" applyBorder="1" applyAlignment="1" applyProtection="1">
      <alignment horizontal="center" vertical="center" wrapText="1"/>
      <protection hidden="1"/>
    </xf>
    <xf numFmtId="0" fontId="14" fillId="3" borderId="46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horizontal="center" vertical="center" wrapText="1"/>
      <protection hidden="1"/>
    </xf>
    <xf numFmtId="0" fontId="14" fillId="0" borderId="28" xfId="0" applyFont="1" applyBorder="1" applyAlignment="1" applyProtection="1">
      <alignment horizontal="center" vertical="center" wrapText="1"/>
      <protection hidden="1"/>
    </xf>
    <xf numFmtId="0" fontId="14" fillId="0" borderId="39" xfId="0" applyFont="1" applyBorder="1" applyAlignment="1" applyProtection="1">
      <alignment horizontal="center" vertical="center" wrapText="1"/>
      <protection hidden="1"/>
    </xf>
    <xf numFmtId="0" fontId="14" fillId="3" borderId="39" xfId="0" applyFont="1" applyFill="1" applyBorder="1" applyAlignment="1">
      <alignment horizontal="center" vertical="center" wrapText="1"/>
    </xf>
    <xf numFmtId="0" fontId="14" fillId="3" borderId="36" xfId="0" applyFont="1" applyFill="1" applyBorder="1" applyAlignment="1">
      <alignment horizontal="center" vertical="center" wrapText="1"/>
    </xf>
    <xf numFmtId="0" fontId="14" fillId="3" borderId="40" xfId="0" applyFont="1" applyFill="1" applyBorder="1" applyAlignment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  <protection hidden="1"/>
    </xf>
    <xf numFmtId="0" fontId="14" fillId="0" borderId="5" xfId="0" applyFont="1" applyBorder="1" applyProtection="1">
      <alignment vertical="center"/>
      <protection hidden="1"/>
    </xf>
    <xf numFmtId="0" fontId="14" fillId="0" borderId="19" xfId="0" applyFont="1" applyBorder="1" applyProtection="1">
      <alignment vertical="center"/>
      <protection hidden="1"/>
    </xf>
    <xf numFmtId="0" fontId="17" fillId="0" borderId="8" xfId="0" applyFont="1" applyBorder="1" applyAlignment="1" applyProtection="1">
      <alignment vertical="center"/>
      <protection hidden="1"/>
    </xf>
    <xf numFmtId="0" fontId="14" fillId="0" borderId="23" xfId="0" applyFont="1" applyBorder="1" applyAlignment="1" applyProtection="1">
      <alignment vertical="center"/>
      <protection hidden="1"/>
    </xf>
    <xf numFmtId="0" fontId="14" fillId="0" borderId="8" xfId="0" applyFont="1" applyBorder="1" applyAlignment="1" applyProtection="1">
      <alignment horizontal="left" vertical="center" wrapText="1"/>
      <protection hidden="1"/>
    </xf>
    <xf numFmtId="0" fontId="14" fillId="0" borderId="13" xfId="0" applyFont="1" applyBorder="1" applyAlignment="1" applyProtection="1">
      <alignment horizontal="left" vertical="center" wrapText="1"/>
      <protection hidden="1"/>
    </xf>
    <xf numFmtId="0" fontId="14" fillId="0" borderId="26" xfId="0" applyFont="1" applyBorder="1" applyAlignment="1" applyProtection="1">
      <alignment horizontal="left" vertical="center" wrapText="1"/>
      <protection hidden="1"/>
    </xf>
    <xf numFmtId="0" fontId="18" fillId="0" borderId="0" xfId="0" applyFont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vertical="center" wrapText="1"/>
      <protection hidden="1"/>
    </xf>
    <xf numFmtId="0" fontId="18" fillId="0" borderId="0" xfId="0" applyFont="1" applyFill="1" applyAlignment="1" applyProtection="1">
      <alignment horizontal="center" vertical="center" wrapText="1"/>
      <protection hidden="1"/>
    </xf>
    <xf numFmtId="0" fontId="19" fillId="0" borderId="0" xfId="0" applyFont="1" applyFill="1" applyAlignment="1" applyProtection="1">
      <alignment horizontal="left" vertical="center" wrapText="1"/>
      <protection hidden="1"/>
    </xf>
    <xf numFmtId="0" fontId="18" fillId="2" borderId="0" xfId="0" applyFont="1" applyFill="1" applyAlignment="1" applyProtection="1">
      <alignment horizontal="center" vertical="center" wrapText="1"/>
      <protection hidden="1"/>
    </xf>
    <xf numFmtId="0" fontId="14" fillId="0" borderId="5" xfId="0" applyFont="1" applyBorder="1" applyAlignment="1" applyProtection="1">
      <alignment vertical="center"/>
      <protection hidden="1"/>
    </xf>
    <xf numFmtId="0" fontId="14" fillId="0" borderId="9" xfId="0" applyFont="1" applyBorder="1" applyAlignment="1" applyProtection="1">
      <alignment vertical="center"/>
      <protection hidden="1"/>
    </xf>
    <xf numFmtId="0" fontId="14" fillId="0" borderId="10" xfId="0" applyFont="1" applyBorder="1" applyAlignment="1" applyProtection="1">
      <alignment vertical="center"/>
      <protection hidden="1"/>
    </xf>
    <xf numFmtId="0" fontId="14" fillId="0" borderId="4" xfId="0" applyFont="1" applyBorder="1" applyAlignment="1" applyProtection="1">
      <alignment vertical="center"/>
      <protection hidden="1"/>
    </xf>
    <xf numFmtId="0" fontId="14" fillId="0" borderId="6" xfId="0" applyFont="1" applyBorder="1" applyAlignment="1" applyProtection="1">
      <alignment vertical="center"/>
      <protection hidden="1"/>
    </xf>
    <xf numFmtId="0" fontId="14" fillId="0" borderId="11" xfId="0" applyFont="1" applyBorder="1" applyAlignment="1" applyProtection="1">
      <alignment vertical="center"/>
      <protection hidden="1"/>
    </xf>
    <xf numFmtId="0" fontId="23" fillId="0" borderId="0" xfId="0" applyFont="1" applyFill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right" vertical="center" shrinkToFit="1"/>
      <protection hidden="1"/>
    </xf>
    <xf numFmtId="0" fontId="14" fillId="2" borderId="22" xfId="0" applyFont="1" applyFill="1" applyBorder="1" applyAlignment="1" applyProtection="1">
      <alignment horizontal="center" vertical="center" wrapText="1"/>
      <protection hidden="1"/>
    </xf>
    <xf numFmtId="0" fontId="14" fillId="2" borderId="23" xfId="0" applyFont="1" applyFill="1" applyBorder="1" applyAlignment="1" applyProtection="1">
      <alignment horizontal="center" vertical="center" wrapText="1"/>
      <protection hidden="1"/>
    </xf>
    <xf numFmtId="0" fontId="14" fillId="2" borderId="24" xfId="0" applyFont="1" applyFill="1" applyBorder="1" applyAlignment="1" applyProtection="1">
      <alignment horizontal="center" vertical="center" wrapText="1"/>
      <protection hidden="1"/>
    </xf>
    <xf numFmtId="0" fontId="14" fillId="2" borderId="27" xfId="0" applyFont="1" applyFill="1" applyBorder="1" applyAlignment="1" applyProtection="1">
      <alignment horizontal="center" vertical="center" wrapText="1"/>
      <protection hidden="1"/>
    </xf>
    <xf numFmtId="0" fontId="14" fillId="2" borderId="0" xfId="0" applyFont="1" applyFill="1" applyBorder="1" applyAlignment="1" applyProtection="1">
      <alignment horizontal="center" vertical="center" wrapText="1"/>
      <protection hidden="1"/>
    </xf>
    <xf numFmtId="0" fontId="14" fillId="2" borderId="28" xfId="0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center"/>
      <protection hidden="1"/>
    </xf>
    <xf numFmtId="176" fontId="15" fillId="0" borderId="1" xfId="0" applyNumberFormat="1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 wrapText="1"/>
      <protection hidden="1"/>
    </xf>
    <xf numFmtId="0" fontId="14" fillId="0" borderId="3" xfId="0" applyFont="1" applyBorder="1" applyAlignment="1" applyProtection="1">
      <alignment horizontal="center" vertical="center" wrapText="1"/>
      <protection hidden="1"/>
    </xf>
    <xf numFmtId="0" fontId="14" fillId="0" borderId="4" xfId="0" applyFont="1" applyFill="1" applyBorder="1" applyAlignment="1" applyProtection="1">
      <alignment horizontal="center" vertical="center"/>
      <protection hidden="1"/>
    </xf>
    <xf numFmtId="0" fontId="14" fillId="0" borderId="5" xfId="0" applyFont="1" applyFill="1" applyBorder="1" applyAlignment="1" applyProtection="1">
      <alignment horizontal="center" vertical="center"/>
      <protection hidden="1"/>
    </xf>
    <xf numFmtId="0" fontId="14" fillId="0" borderId="6" xfId="0" applyFont="1" applyFill="1" applyBorder="1" applyAlignment="1" applyProtection="1">
      <alignment horizontal="center" vertical="center"/>
      <protection hidden="1"/>
    </xf>
    <xf numFmtId="0" fontId="14" fillId="0" borderId="9" xfId="0" applyFont="1" applyFill="1" applyBorder="1" applyAlignment="1" applyProtection="1">
      <alignment horizontal="center" vertical="center"/>
      <protection hidden="1"/>
    </xf>
    <xf numFmtId="0" fontId="14" fillId="0" borderId="10" xfId="0" applyFont="1" applyFill="1" applyBorder="1" applyAlignment="1" applyProtection="1">
      <alignment horizontal="center" vertical="center"/>
      <protection hidden="1"/>
    </xf>
    <xf numFmtId="0" fontId="14" fillId="0" borderId="11" xfId="0" applyFont="1" applyFill="1" applyBorder="1" applyAlignment="1" applyProtection="1">
      <alignment horizontal="center" vertical="center"/>
      <protection hidden="1"/>
    </xf>
    <xf numFmtId="0" fontId="17" fillId="0" borderId="12" xfId="0" applyFont="1" applyBorder="1" applyAlignment="1" applyProtection="1">
      <alignment vertical="center"/>
      <protection hidden="1"/>
    </xf>
    <xf numFmtId="0" fontId="14" fillId="0" borderId="12" xfId="0" applyFont="1" applyBorder="1" applyAlignment="1" applyProtection="1">
      <alignment vertical="center"/>
      <protection hidden="1"/>
    </xf>
    <xf numFmtId="0" fontId="14" fillId="0" borderId="8" xfId="0" applyFont="1" applyBorder="1" applyAlignment="1" applyProtection="1">
      <alignment vertical="center"/>
      <protection hidden="1"/>
    </xf>
    <xf numFmtId="0" fontId="14" fillId="0" borderId="25" xfId="0" applyFont="1" applyBorder="1" applyAlignment="1" applyProtection="1">
      <alignment vertical="center"/>
      <protection hidden="1"/>
    </xf>
  </cellXfs>
  <cellStyles count="1">
    <cellStyle name="標準" xfId="0" builtinId="0"/>
  </cellStyles>
  <dxfs count="104">
    <dxf>
      <font>
        <color theme="0"/>
      </font>
      <fill>
        <patternFill patternType="none">
          <bgColor auto="1"/>
        </patternFill>
      </fill>
    </dxf>
    <dxf>
      <font>
        <color theme="1"/>
      </font>
    </dxf>
    <dxf>
      <font>
        <color theme="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ont>
        <color rgb="FF0000FF"/>
      </font>
    </dxf>
    <dxf>
      <fill>
        <patternFill patternType="mediumGray">
          <fgColor rgb="FFFFFF66"/>
        </patternFill>
      </fill>
    </dxf>
    <dxf>
      <fill>
        <patternFill patternType="gray125">
          <bgColor theme="0" tint="-4.9989318521683403E-2"/>
        </patternFill>
      </fill>
    </dxf>
    <dxf>
      <fill>
        <patternFill patternType="gray125">
          <bgColor theme="0" tint="-4.9989318521683403E-2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theme="0"/>
      </font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ill>
        <patternFill patternType="none">
          <bgColor auto="1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/>
      </font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 patternType="mediumGray">
          <fgColor rgb="FFFFFF66"/>
          <bgColor auto="1"/>
        </patternFill>
      </fill>
    </dxf>
    <dxf>
      <font>
        <color rgb="FF0000FF"/>
      </font>
      <fill>
        <patternFill patternType="mediumGray">
          <fgColor rgb="FFFFFF66"/>
        </patternFill>
      </fill>
    </dxf>
    <dxf>
      <font>
        <b val="0"/>
        <i val="0"/>
        <color rgb="FF0000FF"/>
      </font>
      <fill>
        <patternFill patternType="none">
          <bgColor auto="1"/>
        </patternFill>
      </fill>
    </dxf>
    <dxf>
      <font>
        <color rgb="FF0000FF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mediumGray">
          <fgColor rgb="FFFFFF00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auto="1"/>
      </font>
    </dxf>
    <dxf>
      <fill>
        <patternFill patternType="gray125">
          <bgColor theme="0" tint="-4.9989318521683403E-2"/>
        </patternFill>
      </fill>
    </dxf>
    <dxf>
      <font>
        <color rgb="FF0000FF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ont>
        <color theme="0"/>
      </font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</dxfs>
  <tableStyles count="0" defaultTableStyle="TableStyleMedium9" defaultPivotStyle="PivotStyleLight16"/>
  <colors>
    <mruColors>
      <color rgb="FFFFFF66"/>
      <color rgb="FF0000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6&#24180;&#25913;&#27491;&#20104;&#23450;\&#21407;&#26412;\&#33256;&#24202;&#30740;&#31350;&#36027;&#29992;&#12395;&#38306;&#12377;&#12427;&#35226;&#26360;_&#21029;&#34920;&#26696;_2014103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3~2014&#24180;&#25913;&#27491;\&#25913;&#35330;&#29256;201504\2016.04(&#30149;&#38498;&#38263;&#22793;&#26356;&#36939;&#29992;&#29256;)\&#33256;&#24202;&#30740;&#31350;&#36027;&#29992;&#12395;&#38306;&#12377;&#12427;&#35226;&#26360;_&#21029;&#34920;&#26696;_2014103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>
          <a:solidFill>
            <a:srgbClr val="FF3300"/>
          </a:solidFill>
          <a:prstDash val="sysDash"/>
        </a:ln>
      </a:spPr>
      <a:bodyPr vertOverflow="clip" rtlCol="0" anchor="b"/>
      <a:lstStyle>
        <a:defPPr algn="l">
          <a:lnSpc>
            <a:spcPts val="2200"/>
          </a:lnSpc>
          <a:defRPr kumimoji="1" sz="2000" baseline="0">
            <a:solidFill>
              <a:srgbClr val="0000FF"/>
            </a:solidFill>
            <a:latin typeface="Century" pitchFamily="18" charset="0"/>
            <a:ea typeface="メイリオ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5"/>
  <sheetViews>
    <sheetView tabSelected="1" view="pageBreakPreview" topLeftCell="B1" zoomScaleNormal="100" zoomScaleSheetLayoutView="100" workbookViewId="0">
      <selection activeCell="M28" sqref="M28:P28"/>
    </sheetView>
  </sheetViews>
  <sheetFormatPr defaultRowHeight="18.75" x14ac:dyDescent="0.45"/>
  <cols>
    <col min="1" max="41" width="3.44140625" style="66" customWidth="1"/>
    <col min="42" max="16384" width="8.88671875" style="66"/>
  </cols>
  <sheetData>
    <row r="1" spans="1:37" ht="22.5" customHeight="1" thickBot="1" x14ac:dyDescent="0.5">
      <c r="A1" s="65"/>
      <c r="B1" s="65"/>
      <c r="C1" s="82" t="s">
        <v>221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294" t="s">
        <v>0</v>
      </c>
      <c r="AD1" s="294"/>
      <c r="AE1" s="295"/>
      <c r="AF1" s="295"/>
      <c r="AG1" s="295"/>
      <c r="AH1" s="295"/>
      <c r="AI1" s="295"/>
      <c r="AJ1" s="295"/>
    </row>
    <row r="2" spans="1:37" ht="11.25" customHeight="1" x14ac:dyDescent="0.45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7"/>
      <c r="V2" s="67"/>
      <c r="W2" s="67"/>
      <c r="X2" s="65"/>
      <c r="Y2" s="65"/>
      <c r="Z2" s="296" t="s">
        <v>1</v>
      </c>
      <c r="AA2" s="288"/>
      <c r="AB2" s="288"/>
      <c r="AC2" s="299"/>
      <c r="AD2" s="300"/>
      <c r="AE2" s="300"/>
      <c r="AF2" s="300"/>
      <c r="AG2" s="300"/>
      <c r="AH2" s="300"/>
      <c r="AI2" s="300"/>
      <c r="AJ2" s="300"/>
      <c r="AK2" s="301"/>
    </row>
    <row r="3" spans="1:37" ht="11.25" customHeight="1" x14ac:dyDescent="0.45"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7"/>
      <c r="V3" s="67"/>
      <c r="W3" s="67"/>
      <c r="X3" s="65"/>
      <c r="Y3" s="65"/>
      <c r="Z3" s="297"/>
      <c r="AA3" s="298"/>
      <c r="AB3" s="298"/>
      <c r="AC3" s="302"/>
      <c r="AD3" s="303"/>
      <c r="AE3" s="303"/>
      <c r="AF3" s="303"/>
      <c r="AG3" s="303"/>
      <c r="AH3" s="303"/>
      <c r="AI3" s="303"/>
      <c r="AJ3" s="303"/>
      <c r="AK3" s="304"/>
    </row>
    <row r="4" spans="1:37" ht="11.25" customHeight="1" x14ac:dyDescent="0.45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8"/>
      <c r="V4" s="68"/>
      <c r="W4" s="68"/>
      <c r="X4" s="65"/>
      <c r="Y4" s="65"/>
      <c r="Z4" s="312" t="s">
        <v>2</v>
      </c>
      <c r="AA4" s="313"/>
      <c r="AB4" s="313"/>
      <c r="AC4" s="305" t="s">
        <v>192</v>
      </c>
      <c r="AD4" s="307" t="s">
        <v>4</v>
      </c>
      <c r="AE4" s="307"/>
      <c r="AF4" s="308" t="str">
        <f>IF(AC4="☑","□","☑")</f>
        <v>□</v>
      </c>
      <c r="AG4" s="307" t="s">
        <v>109</v>
      </c>
      <c r="AH4" s="307"/>
      <c r="AI4" s="307"/>
      <c r="AJ4" s="307"/>
      <c r="AK4" s="310"/>
    </row>
    <row r="5" spans="1:37" ht="11.25" customHeight="1" x14ac:dyDescent="0.45"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8"/>
      <c r="V5" s="68"/>
      <c r="W5" s="68"/>
      <c r="X5" s="65"/>
      <c r="Y5" s="65"/>
      <c r="Z5" s="314"/>
      <c r="AA5" s="315"/>
      <c r="AB5" s="315"/>
      <c r="AC5" s="306"/>
      <c r="AD5" s="307"/>
      <c r="AE5" s="307"/>
      <c r="AF5" s="309"/>
      <c r="AG5" s="307"/>
      <c r="AH5" s="307"/>
      <c r="AI5" s="307"/>
      <c r="AJ5" s="307"/>
      <c r="AK5" s="310"/>
    </row>
    <row r="6" spans="1:37" ht="11.25" customHeight="1" x14ac:dyDescent="0.45"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8"/>
      <c r="V6" s="68"/>
      <c r="W6" s="68"/>
      <c r="X6" s="65"/>
      <c r="Y6" s="65"/>
      <c r="Z6" s="314"/>
      <c r="AA6" s="315"/>
      <c r="AB6" s="315"/>
      <c r="AC6" s="305" t="s">
        <v>3</v>
      </c>
      <c r="AD6" s="298" t="s">
        <v>6</v>
      </c>
      <c r="AE6" s="298"/>
      <c r="AF6" s="320" t="s">
        <v>192</v>
      </c>
      <c r="AG6" s="307" t="s">
        <v>7</v>
      </c>
      <c r="AH6" s="307"/>
      <c r="AI6" s="307"/>
      <c r="AJ6" s="307"/>
      <c r="AK6" s="310"/>
    </row>
    <row r="7" spans="1:37" ht="11.25" customHeight="1" x14ac:dyDescent="0.45"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8"/>
      <c r="V7" s="68"/>
      <c r="W7" s="68"/>
      <c r="X7" s="65"/>
      <c r="Y7" s="65"/>
      <c r="Z7" s="314"/>
      <c r="AA7" s="315"/>
      <c r="AB7" s="315"/>
      <c r="AC7" s="311"/>
      <c r="AD7" s="319"/>
      <c r="AE7" s="319"/>
      <c r="AF7" s="321"/>
      <c r="AG7" s="322"/>
      <c r="AH7" s="322"/>
      <c r="AI7" s="322"/>
      <c r="AJ7" s="322"/>
      <c r="AK7" s="323"/>
    </row>
    <row r="8" spans="1:37" ht="19.5" customHeight="1" thickBot="1" x14ac:dyDescent="0.5">
      <c r="Z8" s="316"/>
      <c r="AA8" s="317"/>
      <c r="AB8" s="317"/>
      <c r="AC8" s="86" t="s">
        <v>3</v>
      </c>
      <c r="AD8" s="84" t="s">
        <v>197</v>
      </c>
      <c r="AE8" s="80"/>
      <c r="AF8" s="80"/>
      <c r="AG8" s="80"/>
      <c r="AH8" s="80"/>
      <c r="AI8" s="80"/>
      <c r="AJ8" s="80"/>
      <c r="AK8" s="85"/>
    </row>
    <row r="9" spans="1:37" ht="15.75" customHeight="1" x14ac:dyDescent="0.45">
      <c r="K9" s="324" t="s">
        <v>220</v>
      </c>
      <c r="L9" s="324"/>
      <c r="M9" s="324"/>
      <c r="N9" s="324"/>
      <c r="O9" s="324"/>
      <c r="P9" s="324"/>
      <c r="Q9" s="324"/>
      <c r="R9" s="324"/>
      <c r="S9" s="324"/>
      <c r="T9" s="324"/>
      <c r="U9" s="324"/>
      <c r="V9" s="324"/>
      <c r="W9" s="324"/>
      <c r="X9" s="324"/>
      <c r="Y9" s="324"/>
      <c r="Z9" s="324"/>
    </row>
    <row r="10" spans="1:37" ht="15.75" customHeight="1" x14ac:dyDescent="0.45">
      <c r="K10" s="324"/>
      <c r="L10" s="324"/>
      <c r="M10" s="324"/>
      <c r="N10" s="324"/>
      <c r="O10" s="324"/>
      <c r="P10" s="324"/>
      <c r="Q10" s="324"/>
      <c r="R10" s="324"/>
      <c r="S10" s="324"/>
      <c r="T10" s="324"/>
      <c r="U10" s="324"/>
      <c r="V10" s="324"/>
      <c r="W10" s="324"/>
      <c r="X10" s="324"/>
      <c r="Y10" s="324"/>
      <c r="Z10" s="324"/>
    </row>
    <row r="11" spans="1:37" ht="15.75" customHeight="1" x14ac:dyDescent="0.45">
      <c r="K11" s="324"/>
      <c r="L11" s="324"/>
      <c r="M11" s="324"/>
      <c r="N11" s="324"/>
      <c r="O11" s="324"/>
      <c r="P11" s="324"/>
      <c r="Q11" s="324"/>
      <c r="R11" s="324"/>
      <c r="S11" s="324"/>
      <c r="T11" s="324"/>
      <c r="U11" s="324"/>
      <c r="V11" s="324"/>
      <c r="W11" s="324"/>
      <c r="X11" s="324"/>
      <c r="Y11" s="324"/>
      <c r="Z11" s="324"/>
    </row>
    <row r="12" spans="1:37" ht="15" customHeight="1" thickBot="1" x14ac:dyDescent="0.5"/>
    <row r="13" spans="1:37" ht="15" customHeight="1" x14ac:dyDescent="0.45">
      <c r="B13" s="334" t="s">
        <v>219</v>
      </c>
      <c r="C13" s="282"/>
      <c r="D13" s="282"/>
      <c r="E13" s="282"/>
      <c r="F13" s="282"/>
      <c r="G13" s="325"/>
      <c r="H13" s="338"/>
      <c r="I13" s="339"/>
      <c r="J13" s="339"/>
      <c r="K13" s="339"/>
      <c r="L13" s="339"/>
      <c r="M13" s="339"/>
      <c r="N13" s="339"/>
      <c r="O13" s="340"/>
      <c r="P13" s="326" t="s">
        <v>110</v>
      </c>
      <c r="Q13" s="344"/>
      <c r="R13" s="344"/>
      <c r="S13" s="344"/>
      <c r="T13" s="344"/>
      <c r="U13" s="344"/>
      <c r="V13" s="344"/>
      <c r="W13" s="344"/>
      <c r="X13" s="347"/>
      <c r="Y13" s="348"/>
      <c r="Z13" s="348"/>
      <c r="AA13" s="348"/>
      <c r="AB13" s="348"/>
      <c r="AC13" s="348"/>
      <c r="AD13" s="348"/>
      <c r="AE13" s="348"/>
      <c r="AF13" s="348"/>
      <c r="AG13" s="348"/>
      <c r="AH13" s="348"/>
      <c r="AI13" s="348"/>
      <c r="AJ13" s="348"/>
      <c r="AK13" s="349"/>
    </row>
    <row r="14" spans="1:37" ht="15" customHeight="1" x14ac:dyDescent="0.45">
      <c r="B14" s="335"/>
      <c r="C14" s="336"/>
      <c r="D14" s="336"/>
      <c r="E14" s="336"/>
      <c r="F14" s="336"/>
      <c r="G14" s="337"/>
      <c r="H14" s="341"/>
      <c r="I14" s="342"/>
      <c r="J14" s="342"/>
      <c r="K14" s="342"/>
      <c r="L14" s="342"/>
      <c r="M14" s="342"/>
      <c r="N14" s="342"/>
      <c r="O14" s="343"/>
      <c r="P14" s="345"/>
      <c r="Q14" s="346"/>
      <c r="R14" s="346"/>
      <c r="S14" s="346"/>
      <c r="T14" s="346"/>
      <c r="U14" s="346"/>
      <c r="V14" s="346"/>
      <c r="W14" s="346"/>
      <c r="X14" s="350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52"/>
    </row>
    <row r="15" spans="1:37" ht="15" customHeight="1" x14ac:dyDescent="0.45">
      <c r="B15" s="353" t="s">
        <v>111</v>
      </c>
      <c r="C15" s="319"/>
      <c r="D15" s="319"/>
      <c r="E15" s="319"/>
      <c r="F15" s="319"/>
      <c r="G15" s="333"/>
      <c r="H15" s="354"/>
      <c r="I15" s="355"/>
      <c r="J15" s="355"/>
      <c r="K15" s="355"/>
      <c r="L15" s="355"/>
      <c r="M15" s="355"/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355"/>
      <c r="AE15" s="355"/>
      <c r="AF15" s="355"/>
      <c r="AG15" s="355"/>
      <c r="AH15" s="355"/>
      <c r="AI15" s="355"/>
      <c r="AJ15" s="355"/>
      <c r="AK15" s="356"/>
    </row>
    <row r="16" spans="1:37" ht="15" customHeight="1" x14ac:dyDescent="0.45">
      <c r="B16" s="283"/>
      <c r="C16" s="279"/>
      <c r="D16" s="279"/>
      <c r="E16" s="279"/>
      <c r="F16" s="279"/>
      <c r="G16" s="273"/>
      <c r="H16" s="357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58"/>
      <c r="V16" s="358"/>
      <c r="W16" s="358"/>
      <c r="X16" s="358"/>
      <c r="Y16" s="358"/>
      <c r="Z16" s="358"/>
      <c r="AA16" s="358"/>
      <c r="AB16" s="358"/>
      <c r="AC16" s="358"/>
      <c r="AD16" s="358"/>
      <c r="AE16" s="358"/>
      <c r="AF16" s="358"/>
      <c r="AG16" s="358"/>
      <c r="AH16" s="358"/>
      <c r="AI16" s="358"/>
      <c r="AJ16" s="358"/>
      <c r="AK16" s="359"/>
    </row>
    <row r="17" spans="1:37" ht="15" customHeight="1" x14ac:dyDescent="0.45">
      <c r="B17" s="335"/>
      <c r="C17" s="336"/>
      <c r="D17" s="336"/>
      <c r="E17" s="336"/>
      <c r="F17" s="336"/>
      <c r="G17" s="337"/>
      <c r="H17" s="360"/>
      <c r="I17" s="361"/>
      <c r="J17" s="361"/>
      <c r="K17" s="361"/>
      <c r="L17" s="361"/>
      <c r="M17" s="361"/>
      <c r="N17" s="361"/>
      <c r="O17" s="361"/>
      <c r="P17" s="361"/>
      <c r="Q17" s="361"/>
      <c r="R17" s="361"/>
      <c r="S17" s="361"/>
      <c r="T17" s="361"/>
      <c r="U17" s="361"/>
      <c r="V17" s="361"/>
      <c r="W17" s="361"/>
      <c r="X17" s="361"/>
      <c r="Y17" s="361"/>
      <c r="Z17" s="361"/>
      <c r="AA17" s="361"/>
      <c r="AB17" s="361"/>
      <c r="AC17" s="361"/>
      <c r="AD17" s="361"/>
      <c r="AE17" s="361"/>
      <c r="AF17" s="361"/>
      <c r="AG17" s="361"/>
      <c r="AH17" s="361"/>
      <c r="AI17" s="361"/>
      <c r="AJ17" s="361"/>
      <c r="AK17" s="362"/>
    </row>
    <row r="18" spans="1:37" ht="47.25" customHeight="1" thickBot="1" x14ac:dyDescent="0.5">
      <c r="B18" s="363" t="str">
        <f>IF(別表1!S13="☑","初回契約時の
目標とする被験者数","目標とする
被験者数*")</f>
        <v>目標とする
被験者数*</v>
      </c>
      <c r="C18" s="364"/>
      <c r="D18" s="364"/>
      <c r="E18" s="364"/>
      <c r="F18" s="364"/>
      <c r="G18" s="365"/>
      <c r="H18" s="366"/>
      <c r="I18" s="367"/>
      <c r="J18" s="81" t="s">
        <v>190</v>
      </c>
      <c r="K18" s="368" t="str">
        <f>IF(別表1!S13="☑","","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13条第1項に基づき別表1を以って更新")</f>
        <v>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13条第1項に基づき別表1を以って更新</v>
      </c>
      <c r="L18" s="368"/>
      <c r="M18" s="368"/>
      <c r="N18" s="368"/>
      <c r="O18" s="368"/>
      <c r="P18" s="368"/>
      <c r="Q18" s="368"/>
      <c r="R18" s="368"/>
      <c r="S18" s="368"/>
      <c r="T18" s="368"/>
      <c r="U18" s="368"/>
      <c r="V18" s="368"/>
      <c r="W18" s="368"/>
      <c r="X18" s="368"/>
      <c r="Y18" s="368"/>
      <c r="Z18" s="368"/>
      <c r="AA18" s="368"/>
      <c r="AB18" s="368"/>
      <c r="AC18" s="369" t="str">
        <f>IF(AND(別表1!S13="□",OR(AF18&lt;&gt;"",AI18&lt;&gt;"")),"網掛セルの文字は削除してください。","新たな目標被験者数")</f>
        <v>新たな目標被験者数</v>
      </c>
      <c r="AD18" s="370"/>
      <c r="AE18" s="370"/>
      <c r="AF18" s="318"/>
      <c r="AG18" s="318"/>
      <c r="AH18" s="69" t="s">
        <v>191</v>
      </c>
      <c r="AI18" s="318"/>
      <c r="AJ18" s="318"/>
      <c r="AK18" s="70" t="s">
        <v>190</v>
      </c>
    </row>
    <row r="19" spans="1:37" ht="15" customHeight="1" thickBot="1" x14ac:dyDescent="0.5">
      <c r="A19" s="65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</row>
    <row r="20" spans="1:37" ht="18.75" customHeight="1" x14ac:dyDescent="0.45">
      <c r="A20" s="65"/>
      <c r="B20" s="281" t="s">
        <v>112</v>
      </c>
      <c r="C20" s="282"/>
      <c r="D20" s="282"/>
      <c r="E20" s="282"/>
      <c r="F20" s="282"/>
      <c r="G20" s="282"/>
      <c r="H20" s="282"/>
      <c r="I20" s="282"/>
      <c r="J20" s="282"/>
      <c r="K20" s="285" t="s">
        <v>113</v>
      </c>
      <c r="L20" s="286"/>
      <c r="M20" s="287" t="s">
        <v>114</v>
      </c>
      <c r="N20" s="288"/>
      <c r="O20" s="288"/>
      <c r="P20" s="288"/>
      <c r="Q20" s="288"/>
      <c r="R20" s="288"/>
      <c r="S20" s="288"/>
      <c r="T20" s="288"/>
      <c r="U20" s="288"/>
      <c r="V20" s="288"/>
      <c r="W20" s="288"/>
      <c r="X20" s="288"/>
      <c r="Y20" s="288"/>
      <c r="Z20" s="288"/>
      <c r="AA20" s="288"/>
      <c r="AB20" s="288"/>
      <c r="AC20" s="288"/>
      <c r="AD20" s="288"/>
      <c r="AE20" s="288"/>
      <c r="AF20" s="289"/>
      <c r="AG20" s="282" t="s">
        <v>115</v>
      </c>
      <c r="AH20" s="325"/>
      <c r="AI20" s="326" t="s">
        <v>94</v>
      </c>
      <c r="AJ20" s="282"/>
      <c r="AK20" s="327"/>
    </row>
    <row r="21" spans="1:37" ht="11.25" customHeight="1" x14ac:dyDescent="0.45">
      <c r="A21" s="65"/>
      <c r="B21" s="283"/>
      <c r="C21" s="279"/>
      <c r="D21" s="279"/>
      <c r="E21" s="279"/>
      <c r="F21" s="279"/>
      <c r="G21" s="279"/>
      <c r="H21" s="279"/>
      <c r="I21" s="279"/>
      <c r="J21" s="279"/>
      <c r="K21" s="275"/>
      <c r="L21" s="276"/>
      <c r="M21" s="332" t="s">
        <v>116</v>
      </c>
      <c r="N21" s="319"/>
      <c r="O21" s="319"/>
      <c r="P21" s="319"/>
      <c r="Q21" s="332" t="s">
        <v>117</v>
      </c>
      <c r="R21" s="319"/>
      <c r="S21" s="319"/>
      <c r="T21" s="333"/>
      <c r="U21" s="332" t="s">
        <v>118</v>
      </c>
      <c r="V21" s="319"/>
      <c r="W21" s="319"/>
      <c r="X21" s="333"/>
      <c r="Y21" s="332" t="s">
        <v>119</v>
      </c>
      <c r="Z21" s="319"/>
      <c r="AA21" s="319"/>
      <c r="AB21" s="333"/>
      <c r="AC21" s="332" t="s">
        <v>120</v>
      </c>
      <c r="AD21" s="319"/>
      <c r="AE21" s="319"/>
      <c r="AF21" s="333"/>
      <c r="AG21" s="279"/>
      <c r="AH21" s="273"/>
      <c r="AI21" s="328"/>
      <c r="AJ21" s="279"/>
      <c r="AK21" s="329"/>
    </row>
    <row r="22" spans="1:37" ht="11.25" customHeight="1" x14ac:dyDescent="0.45">
      <c r="A22" s="65"/>
      <c r="B22" s="283"/>
      <c r="C22" s="279"/>
      <c r="D22" s="279"/>
      <c r="E22" s="279"/>
      <c r="F22" s="279"/>
      <c r="G22" s="279"/>
      <c r="H22" s="279"/>
      <c r="I22" s="279"/>
      <c r="J22" s="279"/>
      <c r="K22" s="275"/>
      <c r="L22" s="276"/>
      <c r="M22" s="328"/>
      <c r="N22" s="279"/>
      <c r="O22" s="279"/>
      <c r="P22" s="279"/>
      <c r="Q22" s="328"/>
      <c r="R22" s="279"/>
      <c r="S22" s="279"/>
      <c r="T22" s="273"/>
      <c r="U22" s="328"/>
      <c r="V22" s="279"/>
      <c r="W22" s="279"/>
      <c r="X22" s="273"/>
      <c r="Y22" s="328"/>
      <c r="Z22" s="279"/>
      <c r="AA22" s="279"/>
      <c r="AB22" s="273"/>
      <c r="AC22" s="328"/>
      <c r="AD22" s="279"/>
      <c r="AE22" s="279"/>
      <c r="AF22" s="273"/>
      <c r="AG22" s="279"/>
      <c r="AH22" s="273"/>
      <c r="AI22" s="328"/>
      <c r="AJ22" s="279"/>
      <c r="AK22" s="329"/>
    </row>
    <row r="23" spans="1:37" ht="11.25" customHeight="1" x14ac:dyDescent="0.45">
      <c r="A23" s="65"/>
      <c r="B23" s="283"/>
      <c r="C23" s="279"/>
      <c r="D23" s="279"/>
      <c r="E23" s="279"/>
      <c r="F23" s="279"/>
      <c r="G23" s="279"/>
      <c r="H23" s="279"/>
      <c r="I23" s="279"/>
      <c r="J23" s="279"/>
      <c r="K23" s="275"/>
      <c r="L23" s="276"/>
      <c r="M23" s="275" t="s">
        <v>121</v>
      </c>
      <c r="N23" s="276"/>
      <c r="O23" s="279" t="s">
        <v>122</v>
      </c>
      <c r="P23" s="279">
        <v>1</v>
      </c>
      <c r="Q23" s="275" t="s">
        <v>113</v>
      </c>
      <c r="R23" s="276"/>
      <c r="S23" s="279" t="s">
        <v>123</v>
      </c>
      <c r="T23" s="273">
        <v>3</v>
      </c>
      <c r="U23" s="275" t="s">
        <v>113</v>
      </c>
      <c r="V23" s="276"/>
      <c r="W23" s="279" t="s">
        <v>123</v>
      </c>
      <c r="X23" s="273">
        <v>5</v>
      </c>
      <c r="Y23" s="275" t="s">
        <v>124</v>
      </c>
      <c r="Z23" s="276"/>
      <c r="AA23" s="279" t="s">
        <v>125</v>
      </c>
      <c r="AB23" s="291" t="str">
        <f>IF(AC5="☑","@","@")</f>
        <v>@</v>
      </c>
      <c r="AC23" s="275" t="s">
        <v>124</v>
      </c>
      <c r="AD23" s="276"/>
      <c r="AE23" s="279" t="s">
        <v>126</v>
      </c>
      <c r="AF23" s="114" t="s">
        <v>127</v>
      </c>
      <c r="AG23" s="279"/>
      <c r="AH23" s="273"/>
      <c r="AI23" s="328"/>
      <c r="AJ23" s="279"/>
      <c r="AK23" s="329"/>
    </row>
    <row r="24" spans="1:37" ht="11.25" customHeight="1" thickBot="1" x14ac:dyDescent="0.5">
      <c r="A24" s="65"/>
      <c r="B24" s="284"/>
      <c r="C24" s="280"/>
      <c r="D24" s="280"/>
      <c r="E24" s="280"/>
      <c r="F24" s="280"/>
      <c r="G24" s="280"/>
      <c r="H24" s="280"/>
      <c r="I24" s="280"/>
      <c r="J24" s="280"/>
      <c r="K24" s="277"/>
      <c r="L24" s="278"/>
      <c r="M24" s="277"/>
      <c r="N24" s="278"/>
      <c r="O24" s="280"/>
      <c r="P24" s="280"/>
      <c r="Q24" s="277"/>
      <c r="R24" s="278"/>
      <c r="S24" s="280"/>
      <c r="T24" s="274"/>
      <c r="U24" s="277"/>
      <c r="V24" s="278"/>
      <c r="W24" s="280"/>
      <c r="X24" s="274"/>
      <c r="Y24" s="277"/>
      <c r="Z24" s="278"/>
      <c r="AA24" s="280"/>
      <c r="AB24" s="292"/>
      <c r="AC24" s="277"/>
      <c r="AD24" s="278"/>
      <c r="AE24" s="280"/>
      <c r="AF24" s="293"/>
      <c r="AG24" s="280"/>
      <c r="AH24" s="274"/>
      <c r="AI24" s="330"/>
      <c r="AJ24" s="280"/>
      <c r="AK24" s="331"/>
    </row>
    <row r="25" spans="1:37" ht="12.75" customHeight="1" thickTop="1" x14ac:dyDescent="0.45">
      <c r="B25" s="267" t="s">
        <v>128</v>
      </c>
      <c r="C25" s="268"/>
      <c r="D25" s="269" t="s">
        <v>129</v>
      </c>
      <c r="E25" s="269"/>
      <c r="F25" s="269"/>
      <c r="G25" s="269"/>
      <c r="H25" s="269"/>
      <c r="I25" s="269"/>
      <c r="J25" s="269"/>
      <c r="K25" s="268">
        <v>2</v>
      </c>
      <c r="L25" s="270"/>
      <c r="M25" s="271" t="s">
        <v>130</v>
      </c>
      <c r="N25" s="271"/>
      <c r="O25" s="271"/>
      <c r="P25" s="271"/>
      <c r="Q25" s="271" t="s">
        <v>131</v>
      </c>
      <c r="R25" s="271"/>
      <c r="S25" s="271"/>
      <c r="T25" s="271"/>
      <c r="U25" s="272" t="s">
        <v>132</v>
      </c>
      <c r="V25" s="272"/>
      <c r="W25" s="272"/>
      <c r="X25" s="272"/>
      <c r="Y25" s="290"/>
      <c r="Z25" s="290"/>
      <c r="AA25" s="290"/>
      <c r="AB25" s="290"/>
      <c r="AC25" s="290"/>
      <c r="AD25" s="290"/>
      <c r="AE25" s="290"/>
      <c r="AF25" s="290"/>
      <c r="AG25" s="263" t="str">
        <f>IF(ISERROR(MATCH(0,INDEX(0/(M28:AF28&lt;&gt;""),),0)),"",IF(VLOOKUP(MATCH(0,INDEX(0/(M28:AF28&lt;&gt;""),),0),constant,2)=0,"",VLOOKUP(MATCH(0,INDEX(0/(M28:AF28&lt;&gt;""),),0),constant,2)*K25))</f>
        <v/>
      </c>
      <c r="AH25" s="264"/>
      <c r="AI25" s="71"/>
      <c r="AJ25" s="72"/>
      <c r="AK25" s="73"/>
    </row>
    <row r="26" spans="1:37" ht="5.25" customHeight="1" x14ac:dyDescent="0.45">
      <c r="B26" s="233"/>
      <c r="C26" s="234"/>
      <c r="D26" s="259"/>
      <c r="E26" s="259"/>
      <c r="F26" s="259"/>
      <c r="G26" s="259"/>
      <c r="H26" s="259"/>
      <c r="I26" s="259"/>
      <c r="J26" s="259"/>
      <c r="K26" s="234"/>
      <c r="L26" s="260"/>
      <c r="M26" s="261"/>
      <c r="N26" s="261"/>
      <c r="O26" s="261"/>
      <c r="P26" s="261"/>
      <c r="Q26" s="261"/>
      <c r="R26" s="261"/>
      <c r="S26" s="261"/>
      <c r="T26" s="261"/>
      <c r="U26" s="180"/>
      <c r="V26" s="180"/>
      <c r="W26" s="180"/>
      <c r="X26" s="180"/>
      <c r="Y26" s="186"/>
      <c r="Z26" s="186"/>
      <c r="AA26" s="186"/>
      <c r="AB26" s="186"/>
      <c r="AC26" s="186"/>
      <c r="AD26" s="186"/>
      <c r="AE26" s="186"/>
      <c r="AF26" s="186"/>
      <c r="AG26" s="113"/>
      <c r="AH26" s="114"/>
      <c r="AI26" s="71"/>
      <c r="AJ26" s="72"/>
      <c r="AK26" s="73"/>
    </row>
    <row r="27" spans="1:37" ht="15" customHeight="1" x14ac:dyDescent="0.45">
      <c r="B27" s="233"/>
      <c r="C27" s="234"/>
      <c r="D27" s="259"/>
      <c r="E27" s="259"/>
      <c r="F27" s="259"/>
      <c r="G27" s="259"/>
      <c r="H27" s="259"/>
      <c r="I27" s="259"/>
      <c r="J27" s="259"/>
      <c r="K27" s="234"/>
      <c r="L27" s="260"/>
      <c r="M27" s="265" t="str">
        <f>IF(M28="✔",IF(AND(ISBLANK(Q28),ISBLANK(U28),ISBLANK(Y28),ISBLANK(AC28)),"","複数✔は不可"),"")</f>
        <v/>
      </c>
      <c r="N27" s="265"/>
      <c r="O27" s="265"/>
      <c r="P27" s="265"/>
      <c r="Q27" s="265" t="str">
        <f>IF(Q28="✔",IF(AND(ISBLANK(M28),ISBLANK(U28),ISBLANK(Y28),ISBLANK(AC28)),"","複数✔は不可"),"")</f>
        <v/>
      </c>
      <c r="R27" s="265"/>
      <c r="S27" s="265"/>
      <c r="T27" s="265"/>
      <c r="U27" s="265" t="str">
        <f>IF(U28="✔",IF(AND(ISBLANK(M28),ISBLANK(Q28),ISBLANK(Y28),ISBLANK(AC28)),"","複数✔は不可"),"")</f>
        <v/>
      </c>
      <c r="V27" s="265"/>
      <c r="W27" s="265"/>
      <c r="X27" s="265"/>
      <c r="Y27" s="265" t="str">
        <f>IF(Y28="✔",IF(AND(ISBLANK(M28),ISBLANK(Q28),ISBLANK(U28),ISBLANK(AC28)),"","複数✔は不可"),"")</f>
        <v/>
      </c>
      <c r="Z27" s="265"/>
      <c r="AA27" s="265"/>
      <c r="AB27" s="265"/>
      <c r="AC27" s="265" t="str">
        <f>IF(AC28="✔",IF(AND(ISBLANK(M28),ISBLANK(Q28),ISBLANK(U28),ISBLANK(Y28)),"","複数✔は不可"),"")</f>
        <v/>
      </c>
      <c r="AD27" s="265"/>
      <c r="AE27" s="265"/>
      <c r="AF27" s="265"/>
      <c r="AG27" s="113"/>
      <c r="AH27" s="114"/>
      <c r="AI27" s="71"/>
      <c r="AJ27" s="72"/>
      <c r="AK27" s="73"/>
    </row>
    <row r="28" spans="1:37" ht="15" customHeight="1" x14ac:dyDescent="0.45">
      <c r="B28" s="233"/>
      <c r="C28" s="234"/>
      <c r="D28" s="259"/>
      <c r="E28" s="259"/>
      <c r="F28" s="259"/>
      <c r="G28" s="259"/>
      <c r="H28" s="259"/>
      <c r="I28" s="259"/>
      <c r="J28" s="259"/>
      <c r="K28" s="234"/>
      <c r="L28" s="260"/>
      <c r="M28" s="262"/>
      <c r="N28" s="262"/>
      <c r="O28" s="262"/>
      <c r="P28" s="262"/>
      <c r="Q28" s="266"/>
      <c r="R28" s="262"/>
      <c r="S28" s="262"/>
      <c r="T28" s="262"/>
      <c r="U28" s="262"/>
      <c r="V28" s="262"/>
      <c r="W28" s="262"/>
      <c r="X28" s="262"/>
      <c r="Y28" s="188"/>
      <c r="Z28" s="188"/>
      <c r="AA28" s="188"/>
      <c r="AB28" s="188"/>
      <c r="AC28" s="188"/>
      <c r="AD28" s="188"/>
      <c r="AE28" s="188"/>
      <c r="AF28" s="188"/>
      <c r="AG28" s="117"/>
      <c r="AH28" s="118"/>
      <c r="AI28" s="71"/>
      <c r="AJ28" s="72"/>
      <c r="AK28" s="73"/>
    </row>
    <row r="29" spans="1:37" ht="18.75" customHeight="1" x14ac:dyDescent="0.45">
      <c r="B29" s="233" t="s">
        <v>133</v>
      </c>
      <c r="C29" s="234"/>
      <c r="D29" s="259" t="s">
        <v>134</v>
      </c>
      <c r="E29" s="259"/>
      <c r="F29" s="259"/>
      <c r="G29" s="259"/>
      <c r="H29" s="259"/>
      <c r="I29" s="259"/>
      <c r="J29" s="259"/>
      <c r="K29" s="234">
        <v>1</v>
      </c>
      <c r="L29" s="260"/>
      <c r="M29" s="261" t="s">
        <v>135</v>
      </c>
      <c r="N29" s="261"/>
      <c r="O29" s="261"/>
      <c r="P29" s="261"/>
      <c r="Q29" s="261" t="s">
        <v>136</v>
      </c>
      <c r="R29" s="261"/>
      <c r="S29" s="261"/>
      <c r="T29" s="261"/>
      <c r="U29" s="180" t="s">
        <v>137</v>
      </c>
      <c r="V29" s="180"/>
      <c r="W29" s="180"/>
      <c r="X29" s="180"/>
      <c r="Y29" s="186"/>
      <c r="Z29" s="186"/>
      <c r="AA29" s="186"/>
      <c r="AB29" s="186"/>
      <c r="AC29" s="186"/>
      <c r="AD29" s="186"/>
      <c r="AE29" s="186"/>
      <c r="AF29" s="186"/>
      <c r="AG29" s="111" t="str">
        <f>IF(ISERROR(MATCH(0,INDEX(0/(M32:AF32&lt;&gt;""),),0)),"",IF(VLOOKUP(MATCH(0,INDEX(0/(M32:AF32&lt;&gt;""),),0),constant,2)=0,"",VLOOKUP(MATCH(0,INDEX(0/(M32:AF32&lt;&gt;""),),0),constant,2)*K29))</f>
        <v/>
      </c>
      <c r="AH29" s="112"/>
      <c r="AI29" s="71"/>
      <c r="AJ29" s="72"/>
      <c r="AK29" s="73"/>
    </row>
    <row r="30" spans="1:37" ht="5.25" customHeight="1" x14ac:dyDescent="0.45">
      <c r="B30" s="233"/>
      <c r="C30" s="234"/>
      <c r="D30" s="259"/>
      <c r="E30" s="259"/>
      <c r="F30" s="259"/>
      <c r="G30" s="259"/>
      <c r="H30" s="259"/>
      <c r="I30" s="259"/>
      <c r="J30" s="259"/>
      <c r="K30" s="234"/>
      <c r="L30" s="260"/>
      <c r="M30" s="261"/>
      <c r="N30" s="261"/>
      <c r="O30" s="261"/>
      <c r="P30" s="261"/>
      <c r="Q30" s="261"/>
      <c r="R30" s="261"/>
      <c r="S30" s="261"/>
      <c r="T30" s="261"/>
      <c r="U30" s="180"/>
      <c r="V30" s="180"/>
      <c r="W30" s="180"/>
      <c r="X30" s="180"/>
      <c r="Y30" s="186"/>
      <c r="Z30" s="186"/>
      <c r="AA30" s="186"/>
      <c r="AB30" s="186"/>
      <c r="AC30" s="186"/>
      <c r="AD30" s="186"/>
      <c r="AE30" s="186"/>
      <c r="AF30" s="186"/>
      <c r="AG30" s="113"/>
      <c r="AH30" s="114"/>
      <c r="AI30" s="71"/>
      <c r="AJ30" s="72"/>
      <c r="AK30" s="73"/>
    </row>
    <row r="31" spans="1:37" ht="15" customHeight="1" x14ac:dyDescent="0.45">
      <c r="B31" s="233"/>
      <c r="C31" s="234"/>
      <c r="D31" s="259"/>
      <c r="E31" s="259"/>
      <c r="F31" s="259"/>
      <c r="G31" s="259"/>
      <c r="H31" s="259"/>
      <c r="I31" s="259"/>
      <c r="J31" s="259"/>
      <c r="K31" s="234"/>
      <c r="L31" s="260"/>
      <c r="M31" s="187" t="str">
        <f>IF(M32="✔",IF(AND(ISBLANK(Q32),ISBLANK(U32),ISBLANK(Y32),ISBLANK(AC32)),"","複数✔は不可"),"")</f>
        <v/>
      </c>
      <c r="N31" s="187"/>
      <c r="O31" s="187"/>
      <c r="P31" s="187"/>
      <c r="Q31" s="187" t="str">
        <f>IF(Q32="✔",IF(AND(ISBLANK(M32),ISBLANK(U32),ISBLANK(Y32),ISBLANK(AC32)),"","複数✔は不可"),"")</f>
        <v/>
      </c>
      <c r="R31" s="187"/>
      <c r="S31" s="187"/>
      <c r="T31" s="187"/>
      <c r="U31" s="187" t="str">
        <f>IF(U32="✔",IF(AND(ISBLANK(M32),ISBLANK(Q32),ISBLANK(Y32),ISBLANK(AC32)),"","複数✔は不可"),"")</f>
        <v/>
      </c>
      <c r="V31" s="187"/>
      <c r="W31" s="187"/>
      <c r="X31" s="187"/>
      <c r="Y31" s="187" t="str">
        <f>IF(Y32="✔",IF(AND(ISBLANK(M32),ISBLANK(Q32),ISBLANK(U32),ISBLANK(AC32)),"","複数✔は不可"),"")</f>
        <v/>
      </c>
      <c r="Z31" s="187"/>
      <c r="AA31" s="187"/>
      <c r="AB31" s="187"/>
      <c r="AC31" s="187" t="str">
        <f>IF(AC32="✔",IF(AND(ISBLANK(M32),ISBLANK(Q32),ISBLANK(U32),ISBLANK(Y32)),"","複数✔は不可"),"")</f>
        <v/>
      </c>
      <c r="AD31" s="187"/>
      <c r="AE31" s="187"/>
      <c r="AF31" s="187"/>
      <c r="AG31" s="113"/>
      <c r="AH31" s="114"/>
      <c r="AI31" s="71"/>
      <c r="AJ31" s="72"/>
      <c r="AK31" s="73"/>
    </row>
    <row r="32" spans="1:37" ht="15" customHeight="1" x14ac:dyDescent="0.45">
      <c r="B32" s="233"/>
      <c r="C32" s="234"/>
      <c r="D32" s="259"/>
      <c r="E32" s="259"/>
      <c r="F32" s="259"/>
      <c r="G32" s="259"/>
      <c r="H32" s="259"/>
      <c r="I32" s="259"/>
      <c r="J32" s="259"/>
      <c r="K32" s="234"/>
      <c r="L32" s="260"/>
      <c r="M32" s="262"/>
      <c r="N32" s="262"/>
      <c r="O32" s="262"/>
      <c r="P32" s="262"/>
      <c r="Q32" s="262"/>
      <c r="R32" s="262"/>
      <c r="S32" s="262"/>
      <c r="T32" s="262"/>
      <c r="U32" s="188"/>
      <c r="V32" s="188"/>
      <c r="W32" s="188"/>
      <c r="X32" s="188"/>
      <c r="Y32" s="188"/>
      <c r="Z32" s="188"/>
      <c r="AA32" s="188"/>
      <c r="AB32" s="188"/>
      <c r="AC32" s="188"/>
      <c r="AD32" s="188"/>
      <c r="AE32" s="188"/>
      <c r="AF32" s="188"/>
      <c r="AG32" s="117"/>
      <c r="AH32" s="118"/>
      <c r="AI32" s="71"/>
      <c r="AJ32" s="72"/>
      <c r="AK32" s="73"/>
    </row>
    <row r="33" spans="2:37" ht="18.75" customHeight="1" x14ac:dyDescent="0.45">
      <c r="B33" s="233" t="s">
        <v>138</v>
      </c>
      <c r="C33" s="234"/>
      <c r="D33" s="235" t="s">
        <v>217</v>
      </c>
      <c r="E33" s="236"/>
      <c r="F33" s="236"/>
      <c r="G33" s="236"/>
      <c r="H33" s="236"/>
      <c r="I33" s="236"/>
      <c r="J33" s="237"/>
      <c r="K33" s="244">
        <v>2</v>
      </c>
      <c r="L33" s="192"/>
      <c r="M33" s="245" t="s">
        <v>213</v>
      </c>
      <c r="N33" s="246"/>
      <c r="O33" s="246"/>
      <c r="P33" s="247"/>
      <c r="Q33" s="245" t="s">
        <v>216</v>
      </c>
      <c r="R33" s="246"/>
      <c r="S33" s="246"/>
      <c r="T33" s="247"/>
      <c r="U33" s="251" t="s">
        <v>214</v>
      </c>
      <c r="V33" s="252"/>
      <c r="W33" s="252"/>
      <c r="X33" s="253"/>
      <c r="Y33" s="177"/>
      <c r="Z33" s="177"/>
      <c r="AA33" s="177"/>
      <c r="AB33" s="177"/>
      <c r="AC33" s="257" t="str">
        <f>IF(AF6="☑","","")</f>
        <v/>
      </c>
      <c r="AD33" s="257"/>
      <c r="AE33" s="257"/>
      <c r="AF33" s="257"/>
      <c r="AG33" s="111" t="str">
        <f>IF(ISERROR(MATCH(0,INDEX(0/(M36:AF36&lt;&gt;""),),0)),"",IF(VLOOKUP(MATCH(0,INDEX(0/(M36:AF36&lt;&gt;""),),0),constant,IF(AF6="☑",5,2))=0,"",VLOOKUP(MATCH(0,INDEX(0/(M36:AF36&lt;&gt;""),),0),constant,IF(AF6="☑",5,2))*K33))</f>
        <v/>
      </c>
      <c r="AH33" s="112"/>
      <c r="AI33" s="230" t="str">
        <f>IF(AND(AF6="☑",AC36="✔"),"ウエイト=[1],ポイント=[1]×1となります。","")</f>
        <v/>
      </c>
      <c r="AJ33" s="231"/>
      <c r="AK33" s="232"/>
    </row>
    <row r="34" spans="2:37" ht="88.5" customHeight="1" x14ac:dyDescent="0.45">
      <c r="B34" s="233"/>
      <c r="C34" s="234"/>
      <c r="D34" s="238"/>
      <c r="E34" s="239"/>
      <c r="F34" s="239"/>
      <c r="G34" s="239"/>
      <c r="H34" s="239"/>
      <c r="I34" s="239"/>
      <c r="J34" s="240"/>
      <c r="K34" s="244"/>
      <c r="L34" s="192"/>
      <c r="M34" s="248"/>
      <c r="N34" s="249"/>
      <c r="O34" s="249"/>
      <c r="P34" s="250"/>
      <c r="Q34" s="248"/>
      <c r="R34" s="249"/>
      <c r="S34" s="249"/>
      <c r="T34" s="250"/>
      <c r="U34" s="254"/>
      <c r="V34" s="255"/>
      <c r="W34" s="255"/>
      <c r="X34" s="256"/>
      <c r="Y34" s="178"/>
      <c r="Z34" s="178"/>
      <c r="AA34" s="178"/>
      <c r="AB34" s="178"/>
      <c r="AC34" s="258"/>
      <c r="AD34" s="258"/>
      <c r="AE34" s="258"/>
      <c r="AF34" s="258"/>
      <c r="AG34" s="113"/>
      <c r="AH34" s="114"/>
      <c r="AI34" s="230"/>
      <c r="AJ34" s="231"/>
      <c r="AK34" s="232"/>
    </row>
    <row r="35" spans="2:37" ht="15" customHeight="1" x14ac:dyDescent="0.45">
      <c r="B35" s="233"/>
      <c r="C35" s="234"/>
      <c r="D35" s="238"/>
      <c r="E35" s="239"/>
      <c r="F35" s="239"/>
      <c r="G35" s="239"/>
      <c r="H35" s="239"/>
      <c r="I35" s="239"/>
      <c r="J35" s="240"/>
      <c r="K35" s="244"/>
      <c r="L35" s="192"/>
      <c r="M35" s="217" t="str">
        <f>IF(M36="✔",IF(AND(ISBLANK(Q36),ISBLANK(U36),ISBLANK(Y36),ISBLANK(AC36)),"","複数✔は不可"),"")</f>
        <v/>
      </c>
      <c r="N35" s="217"/>
      <c r="O35" s="217"/>
      <c r="P35" s="217"/>
      <c r="Q35" s="217" t="str">
        <f>IF(Q36="✔",IF(AND(ISBLANK(M36),ISBLANK(U36),ISBLANK(Y36),ISBLANK(AC36)),"","複数✔は不可"),"")</f>
        <v/>
      </c>
      <c r="R35" s="217"/>
      <c r="S35" s="217"/>
      <c r="T35" s="217"/>
      <c r="U35" s="217" t="str">
        <f>IF(U36="✔",IF(AND(ISBLANK(M36),ISBLANK(Q36),ISBLANK(Y36),ISBLANK(AC36)),"","複数✔は不可"),"")</f>
        <v/>
      </c>
      <c r="V35" s="217"/>
      <c r="W35" s="217"/>
      <c r="X35" s="217"/>
      <c r="Y35" s="119" t="str">
        <f>IF(Y36="✔",IF(AND(ISBLANK(M36),ISBLANK(Q36),ISBLANK(U36),ISBLANK(AC36)),"","複数✔は不可"),"")</f>
        <v/>
      </c>
      <c r="Z35" s="119"/>
      <c r="AA35" s="119"/>
      <c r="AB35" s="119"/>
      <c r="AC35" s="187" t="str">
        <f>IF(AC36="✔",IF(AND(ISBLANK(M36),ISBLANK(Q36),ISBLANK(U36),ISBLANK(Y36)),"","複数✔は不可"),"")</f>
        <v/>
      </c>
      <c r="AD35" s="187"/>
      <c r="AE35" s="187"/>
      <c r="AF35" s="187"/>
      <c r="AG35" s="113"/>
      <c r="AH35" s="114"/>
      <c r="AI35" s="230"/>
      <c r="AJ35" s="231"/>
      <c r="AK35" s="232"/>
    </row>
    <row r="36" spans="2:37" ht="15" customHeight="1" x14ac:dyDescent="0.45">
      <c r="B36" s="233"/>
      <c r="C36" s="234"/>
      <c r="D36" s="241"/>
      <c r="E36" s="242"/>
      <c r="F36" s="242"/>
      <c r="G36" s="242"/>
      <c r="H36" s="242"/>
      <c r="I36" s="242"/>
      <c r="J36" s="243"/>
      <c r="K36" s="244"/>
      <c r="L36" s="192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18"/>
      <c r="Y36" s="121"/>
      <c r="Z36" s="121"/>
      <c r="AA36" s="121"/>
      <c r="AB36" s="121"/>
      <c r="AC36" s="188"/>
      <c r="AD36" s="188"/>
      <c r="AE36" s="188"/>
      <c r="AF36" s="188"/>
      <c r="AG36" s="117"/>
      <c r="AH36" s="118"/>
      <c r="AI36" s="230"/>
      <c r="AJ36" s="231"/>
      <c r="AK36" s="232"/>
    </row>
    <row r="37" spans="2:37" s="88" customFormat="1" ht="12.75" customHeight="1" x14ac:dyDescent="0.45">
      <c r="B37" s="371" t="s">
        <v>202</v>
      </c>
      <c r="C37" s="372"/>
      <c r="D37" s="372" t="s">
        <v>205</v>
      </c>
      <c r="E37" s="372"/>
      <c r="F37" s="372"/>
      <c r="G37" s="372"/>
      <c r="H37" s="372"/>
      <c r="I37" s="372"/>
      <c r="J37" s="372"/>
      <c r="K37" s="372">
        <v>3</v>
      </c>
      <c r="L37" s="203"/>
      <c r="M37" s="205" t="s">
        <v>206</v>
      </c>
      <c r="N37" s="205"/>
      <c r="O37" s="205"/>
      <c r="P37" s="205"/>
      <c r="Q37" s="205" t="s">
        <v>207</v>
      </c>
      <c r="R37" s="205"/>
      <c r="S37" s="205"/>
      <c r="T37" s="205"/>
      <c r="U37" s="207" t="s">
        <v>208</v>
      </c>
      <c r="V37" s="207"/>
      <c r="W37" s="207"/>
      <c r="X37" s="207"/>
      <c r="Y37" s="373"/>
      <c r="Z37" s="373"/>
      <c r="AA37" s="373"/>
      <c r="AB37" s="373"/>
      <c r="AC37" s="373"/>
      <c r="AD37" s="373"/>
      <c r="AE37" s="373"/>
      <c r="AF37" s="373"/>
      <c r="AG37" s="375" t="str">
        <f>IF(ISERROR(MATCH(0,INDEX(0/(M40:AF40&lt;&gt;""),),0)),"",IF(VLOOKUP(MATCH(0,INDEX(0/(M40:AF40&lt;&gt;""),),0),constant,2)=0,"",VLOOKUP(MATCH(0,INDEX(0/(M40:AF40&lt;&gt;""),),0),constant,2)*K37))</f>
        <v/>
      </c>
      <c r="AH37" s="376"/>
      <c r="AI37" s="96"/>
      <c r="AJ37" s="97"/>
      <c r="AK37" s="98"/>
    </row>
    <row r="38" spans="2:37" s="88" customFormat="1" ht="12.75" customHeight="1" x14ac:dyDescent="0.45">
      <c r="B38" s="371"/>
      <c r="C38" s="372"/>
      <c r="D38" s="372"/>
      <c r="E38" s="372"/>
      <c r="F38" s="372"/>
      <c r="G38" s="372"/>
      <c r="H38" s="372"/>
      <c r="I38" s="372"/>
      <c r="J38" s="372"/>
      <c r="K38" s="372"/>
      <c r="L38" s="203"/>
      <c r="M38" s="206"/>
      <c r="N38" s="206"/>
      <c r="O38" s="206"/>
      <c r="P38" s="206"/>
      <c r="Q38" s="206"/>
      <c r="R38" s="206"/>
      <c r="S38" s="206"/>
      <c r="T38" s="206"/>
      <c r="U38" s="208"/>
      <c r="V38" s="208"/>
      <c r="W38" s="208"/>
      <c r="X38" s="208"/>
      <c r="Y38" s="374"/>
      <c r="Z38" s="374"/>
      <c r="AA38" s="374"/>
      <c r="AB38" s="374"/>
      <c r="AC38" s="374"/>
      <c r="AD38" s="374"/>
      <c r="AE38" s="374"/>
      <c r="AF38" s="374"/>
      <c r="AG38" s="377"/>
      <c r="AH38" s="291"/>
      <c r="AI38" s="96"/>
      <c r="AJ38" s="97"/>
      <c r="AK38" s="98"/>
    </row>
    <row r="39" spans="2:37" s="88" customFormat="1" ht="15" customHeight="1" x14ac:dyDescent="0.45">
      <c r="B39" s="371"/>
      <c r="C39" s="372"/>
      <c r="D39" s="372"/>
      <c r="E39" s="372"/>
      <c r="F39" s="372"/>
      <c r="G39" s="372"/>
      <c r="H39" s="372"/>
      <c r="I39" s="372"/>
      <c r="J39" s="372"/>
      <c r="K39" s="372"/>
      <c r="L39" s="203"/>
      <c r="M39" s="380" t="str">
        <f>IF(M40="✔",IF(AND(ISBLANK(Q40),ISBLANK(U40),ISBLANK(Y40),ISBLANK(AC40)),"","複数✔は不可"),"")</f>
        <v/>
      </c>
      <c r="N39" s="380"/>
      <c r="O39" s="380"/>
      <c r="P39" s="380"/>
      <c r="Q39" s="380" t="str">
        <f>IF(Q40="✔",IF(AND(ISBLANK(M40),ISBLANK(U40),ISBLANK(Y40),ISBLANK(AC40)),"","複数✔は不可"),"")</f>
        <v/>
      </c>
      <c r="R39" s="380"/>
      <c r="S39" s="380"/>
      <c r="T39" s="380"/>
      <c r="U39" s="380" t="str">
        <f>IF(U40="✔",IF(AND(ISBLANK(M40),ISBLANK(Q40),ISBLANK(Y40),ISBLANK(AC40)),"","複数✔は不可"),"")</f>
        <v/>
      </c>
      <c r="V39" s="380"/>
      <c r="W39" s="380"/>
      <c r="X39" s="380"/>
      <c r="Y39" s="380" t="str">
        <f>IF(Y40="✔",IF(AND(ISBLANK(M40),ISBLANK(Q40),ISBLANK(U40),ISBLANK(AC40)),"","複数✔は不可"),"")</f>
        <v/>
      </c>
      <c r="Z39" s="380"/>
      <c r="AA39" s="380"/>
      <c r="AB39" s="380"/>
      <c r="AC39" s="380" t="str">
        <f>IF(AC40="✔",IF(AND(ISBLANK(M40),ISBLANK(Q40),ISBLANK(U40),ISBLANK(Y40)),"","複数✔は不可"),"")</f>
        <v/>
      </c>
      <c r="AD39" s="380"/>
      <c r="AE39" s="380"/>
      <c r="AF39" s="380"/>
      <c r="AG39" s="377"/>
      <c r="AH39" s="291"/>
      <c r="AI39" s="96"/>
      <c r="AJ39" s="97"/>
      <c r="AK39" s="98"/>
    </row>
    <row r="40" spans="2:37" s="88" customFormat="1" ht="15" customHeight="1" x14ac:dyDescent="0.45">
      <c r="B40" s="371"/>
      <c r="C40" s="372"/>
      <c r="D40" s="372"/>
      <c r="E40" s="372"/>
      <c r="F40" s="372"/>
      <c r="G40" s="372"/>
      <c r="H40" s="372"/>
      <c r="I40" s="372"/>
      <c r="J40" s="372"/>
      <c r="K40" s="372"/>
      <c r="L40" s="203"/>
      <c r="M40" s="381"/>
      <c r="N40" s="381"/>
      <c r="O40" s="381"/>
      <c r="P40" s="381"/>
      <c r="Q40" s="381"/>
      <c r="R40" s="381"/>
      <c r="S40" s="381"/>
      <c r="T40" s="381"/>
      <c r="U40" s="381"/>
      <c r="V40" s="381"/>
      <c r="W40" s="381"/>
      <c r="X40" s="381"/>
      <c r="Y40" s="382"/>
      <c r="Z40" s="382"/>
      <c r="AA40" s="382"/>
      <c r="AB40" s="382"/>
      <c r="AC40" s="382"/>
      <c r="AD40" s="382"/>
      <c r="AE40" s="382"/>
      <c r="AF40" s="382"/>
      <c r="AG40" s="378"/>
      <c r="AH40" s="379"/>
      <c r="AI40" s="96"/>
      <c r="AJ40" s="97"/>
      <c r="AK40" s="98"/>
    </row>
    <row r="41" spans="2:37" ht="28.5" customHeight="1" x14ac:dyDescent="0.45">
      <c r="B41" s="163" t="s">
        <v>139</v>
      </c>
      <c r="C41" s="164"/>
      <c r="D41" s="198" t="s">
        <v>140</v>
      </c>
      <c r="E41" s="196"/>
      <c r="F41" s="196"/>
      <c r="G41" s="196"/>
      <c r="H41" s="196"/>
      <c r="I41" s="196"/>
      <c r="J41" s="197"/>
      <c r="K41" s="169">
        <v>1</v>
      </c>
      <c r="L41" s="170"/>
      <c r="M41" s="226" t="s">
        <v>141</v>
      </c>
      <c r="N41" s="226"/>
      <c r="O41" s="226"/>
      <c r="P41" s="226"/>
      <c r="Q41" s="173" t="s">
        <v>201</v>
      </c>
      <c r="R41" s="173"/>
      <c r="S41" s="173"/>
      <c r="T41" s="173"/>
      <c r="U41" s="226" t="s">
        <v>142</v>
      </c>
      <c r="V41" s="228"/>
      <c r="W41" s="228"/>
      <c r="X41" s="228"/>
      <c r="Y41" s="177"/>
      <c r="Z41" s="177"/>
      <c r="AA41" s="177"/>
      <c r="AB41" s="177"/>
      <c r="AC41" s="185"/>
      <c r="AD41" s="185"/>
      <c r="AE41" s="185"/>
      <c r="AF41" s="185"/>
      <c r="AG41" s="111" t="str">
        <f>IF(ISERROR(MATCH(0,INDEX(0/(M44:AF44&lt;&gt;""),),0)),"",IF(VLOOKUP(MATCH(0,INDEX(0/(M44:AF44&lt;&gt;""),),0),constant,2)=0,"",VLOOKUP(MATCH(0,INDEX(0/(M44:AF44&lt;&gt;""),),0),constant,2)*K41))</f>
        <v/>
      </c>
      <c r="AH41" s="112"/>
      <c r="AI41" s="71"/>
      <c r="AJ41" s="72"/>
      <c r="AK41" s="73"/>
    </row>
    <row r="42" spans="2:37" ht="21.75" customHeight="1" x14ac:dyDescent="0.45">
      <c r="B42" s="165"/>
      <c r="C42" s="164"/>
      <c r="D42" s="198"/>
      <c r="E42" s="196"/>
      <c r="F42" s="196"/>
      <c r="G42" s="196"/>
      <c r="H42" s="196"/>
      <c r="I42" s="196"/>
      <c r="J42" s="197"/>
      <c r="K42" s="169"/>
      <c r="L42" s="170"/>
      <c r="M42" s="227"/>
      <c r="N42" s="227"/>
      <c r="O42" s="227"/>
      <c r="P42" s="227"/>
      <c r="Q42" s="174"/>
      <c r="R42" s="174"/>
      <c r="S42" s="174"/>
      <c r="T42" s="174"/>
      <c r="U42" s="229"/>
      <c r="V42" s="229"/>
      <c r="W42" s="229"/>
      <c r="X42" s="229"/>
      <c r="Y42" s="178"/>
      <c r="Z42" s="178"/>
      <c r="AA42" s="178"/>
      <c r="AB42" s="178"/>
      <c r="AC42" s="186"/>
      <c r="AD42" s="186"/>
      <c r="AE42" s="186"/>
      <c r="AF42" s="186"/>
      <c r="AG42" s="113"/>
      <c r="AH42" s="114"/>
      <c r="AI42" s="71"/>
      <c r="AJ42" s="72"/>
      <c r="AK42" s="73"/>
    </row>
    <row r="43" spans="2:37" ht="15" customHeight="1" x14ac:dyDescent="0.45">
      <c r="B43" s="165"/>
      <c r="C43" s="164"/>
      <c r="D43" s="198"/>
      <c r="E43" s="196"/>
      <c r="F43" s="196"/>
      <c r="G43" s="196"/>
      <c r="H43" s="196"/>
      <c r="I43" s="196"/>
      <c r="J43" s="197"/>
      <c r="K43" s="169"/>
      <c r="L43" s="170"/>
      <c r="M43" s="119" t="str">
        <f>IF(M44="✔",IF(AND(ISBLANK(Q44),ISBLANK(U44),ISBLANK(Y44),ISBLANK(AC44)),"","複数✔は不可"),"")</f>
        <v/>
      </c>
      <c r="N43" s="119"/>
      <c r="O43" s="119"/>
      <c r="P43" s="119"/>
      <c r="Q43" s="119" t="str">
        <f>IF(Q44="✔",IF(AND(ISBLANK(M44),ISBLANK(U44),ISBLANK(Y44),ISBLANK(AC44)),"","複数✔は不可"),"")</f>
        <v/>
      </c>
      <c r="R43" s="119"/>
      <c r="S43" s="119"/>
      <c r="T43" s="119"/>
      <c r="U43" s="119" t="str">
        <f>IF(U44="✔",IF(AND(ISBLANK(M44),ISBLANK(Q44),ISBLANK(Y44),ISBLANK(AC44)),"","複数✔は不可"),"")</f>
        <v/>
      </c>
      <c r="V43" s="119"/>
      <c r="W43" s="119"/>
      <c r="X43" s="119"/>
      <c r="Y43" s="119" t="str">
        <f>IF(Y44="✔",IF(AND(ISBLANK(M44),ISBLANK(Q44),ISBLANK(U44),ISBLANK(AC44)),"","複数✔は不可"),"")</f>
        <v/>
      </c>
      <c r="Z43" s="119"/>
      <c r="AA43" s="119"/>
      <c r="AB43" s="119"/>
      <c r="AC43" s="187" t="str">
        <f>IF(AC44="✔",IF(AND(ISBLANK(M44),ISBLANK(Q44),ISBLANK(U44),ISBLANK(Y44)),"","複数✔は不可"),"")</f>
        <v/>
      </c>
      <c r="AD43" s="187"/>
      <c r="AE43" s="187"/>
      <c r="AF43" s="187"/>
      <c r="AG43" s="113"/>
      <c r="AH43" s="114"/>
      <c r="AI43" s="71"/>
      <c r="AJ43" s="72"/>
      <c r="AK43" s="73"/>
    </row>
    <row r="44" spans="2:37" ht="15" customHeight="1" x14ac:dyDescent="0.45">
      <c r="B44" s="165"/>
      <c r="C44" s="164"/>
      <c r="D44" s="198"/>
      <c r="E44" s="196"/>
      <c r="F44" s="196"/>
      <c r="G44" s="196"/>
      <c r="H44" s="196"/>
      <c r="I44" s="196"/>
      <c r="J44" s="197"/>
      <c r="K44" s="169"/>
      <c r="L44" s="170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1"/>
      <c r="Z44" s="121"/>
      <c r="AA44" s="121"/>
      <c r="AB44" s="121"/>
      <c r="AC44" s="188"/>
      <c r="AD44" s="188"/>
      <c r="AE44" s="188"/>
      <c r="AF44" s="188"/>
      <c r="AG44" s="117"/>
      <c r="AH44" s="118"/>
      <c r="AI44" s="71"/>
      <c r="AJ44" s="72"/>
      <c r="AK44" s="73"/>
    </row>
    <row r="45" spans="2:37" ht="33.75" customHeight="1" x14ac:dyDescent="0.45">
      <c r="B45" s="163" t="s">
        <v>143</v>
      </c>
      <c r="C45" s="164"/>
      <c r="D45" s="189" t="s">
        <v>209</v>
      </c>
      <c r="E45" s="190"/>
      <c r="F45" s="190"/>
      <c r="G45" s="190"/>
      <c r="H45" s="190"/>
      <c r="I45" s="190"/>
      <c r="J45" s="191"/>
      <c r="K45" s="192">
        <v>1</v>
      </c>
      <c r="L45" s="193"/>
      <c r="M45" s="219" t="s">
        <v>210</v>
      </c>
      <c r="N45" s="219"/>
      <c r="O45" s="219"/>
      <c r="P45" s="219"/>
      <c r="Q45" s="219" t="s">
        <v>211</v>
      </c>
      <c r="R45" s="219"/>
      <c r="S45" s="219"/>
      <c r="T45" s="219"/>
      <c r="U45" s="221" t="str">
        <f>IF(AF6="☑","未承認","未承認")</f>
        <v>未承認</v>
      </c>
      <c r="V45" s="221"/>
      <c r="W45" s="221"/>
      <c r="X45" s="221"/>
      <c r="Y45" s="171"/>
      <c r="Z45" s="194"/>
      <c r="AA45" s="194"/>
      <c r="AB45" s="194"/>
      <c r="AC45" s="209" t="str">
        <f>IF(AF6="☑","","")</f>
        <v/>
      </c>
      <c r="AD45" s="209"/>
      <c r="AE45" s="209"/>
      <c r="AF45" s="209"/>
      <c r="AG45" s="211" t="str">
        <f>IF(ISERROR(MATCH(0,INDEX(0/(M48:AF48&lt;&gt;""),),0)),"",IF(VLOOKUP(MATCH(0,INDEX(0/(M48:AF48&lt;&gt;""),),0),constant,IF(AF6="☑",6,3))=0,IF(AND(AF6="☑",AC48="✔"),0,""),VLOOKUP(MATCH(0,INDEX(0/(M48:AF48&lt;&gt;""),),0),constant,IF(AF6="☑",6,3))*IF(Y48="✔",1,K45)))</f>
        <v/>
      </c>
      <c r="AH45" s="112"/>
      <c r="AI45" s="214" t="str">
        <f>IF(AND(AC6="☑",Y48="✔",ISBLANK(AI48)),"25週毎に6ポイント加算,投与週数を記入",IF(AND(AC6="☑",Y48="✔",ISNUMBER(AI48)),"投与週数",IF(ISBLANK(AI48),"","入力不可
数値を削除")))</f>
        <v/>
      </c>
      <c r="AJ45" s="215"/>
      <c r="AK45" s="216"/>
    </row>
    <row r="46" spans="2:37" ht="5.25" hidden="1" customHeight="1" x14ac:dyDescent="0.45">
      <c r="B46" s="165"/>
      <c r="C46" s="164"/>
      <c r="D46" s="189"/>
      <c r="E46" s="190"/>
      <c r="F46" s="190"/>
      <c r="G46" s="190"/>
      <c r="H46" s="190"/>
      <c r="I46" s="190"/>
      <c r="J46" s="191"/>
      <c r="K46" s="192"/>
      <c r="L46" s="193"/>
      <c r="M46" s="220"/>
      <c r="N46" s="220"/>
      <c r="O46" s="220"/>
      <c r="P46" s="220"/>
      <c r="Q46" s="220"/>
      <c r="R46" s="220"/>
      <c r="S46" s="220"/>
      <c r="T46" s="220"/>
      <c r="U46" s="222"/>
      <c r="V46" s="222"/>
      <c r="W46" s="222"/>
      <c r="X46" s="222"/>
      <c r="Y46" s="195"/>
      <c r="Z46" s="195"/>
      <c r="AA46" s="195"/>
      <c r="AB46" s="195"/>
      <c r="AC46" s="210"/>
      <c r="AD46" s="210"/>
      <c r="AE46" s="210"/>
      <c r="AF46" s="210"/>
      <c r="AG46" s="212"/>
      <c r="AH46" s="114"/>
      <c r="AI46" s="214"/>
      <c r="AJ46" s="215"/>
      <c r="AK46" s="216"/>
    </row>
    <row r="47" spans="2:37" ht="15" customHeight="1" x14ac:dyDescent="0.45">
      <c r="B47" s="165"/>
      <c r="C47" s="164"/>
      <c r="D47" s="189"/>
      <c r="E47" s="190"/>
      <c r="F47" s="190"/>
      <c r="G47" s="190"/>
      <c r="H47" s="190"/>
      <c r="I47" s="190"/>
      <c r="J47" s="191"/>
      <c r="K47" s="192"/>
      <c r="L47" s="193"/>
      <c r="M47" s="217" t="str">
        <f>IF(M48="✔",IF(AND(ISBLANK(Q48),ISBLANK(U48),ISBLANK(Y48),ISBLANK(AC48)),"","複数✔は不可"),"")</f>
        <v/>
      </c>
      <c r="N47" s="217"/>
      <c r="O47" s="217"/>
      <c r="P47" s="217"/>
      <c r="Q47" s="217" t="str">
        <f>IF(Q48="✔",IF(AND(ISBLANK(M48),ISBLANK(U48),ISBLANK(Y48),ISBLANK(AC48)),"","複数✔は不可"),"")</f>
        <v/>
      </c>
      <c r="R47" s="217"/>
      <c r="S47" s="217"/>
      <c r="T47" s="217"/>
      <c r="U47" s="217" t="str">
        <f>IF(U48="✔",IF(AND(ISBLANK(M48),ISBLANK(Q48),ISBLANK(Y48),ISBLANK(AC48)),"","複数✔は不可"),"")</f>
        <v/>
      </c>
      <c r="V47" s="217"/>
      <c r="W47" s="217"/>
      <c r="X47" s="217"/>
      <c r="Y47" s="119" t="str">
        <f>IF(Y48="✔",IF(AND(ISBLANK(M48),ISBLANK(Q48),ISBLANK(U48),ISBLANK(AC48)),"","複数✔は不可"),"")</f>
        <v/>
      </c>
      <c r="Z47" s="119"/>
      <c r="AA47" s="119"/>
      <c r="AB47" s="119"/>
      <c r="AC47" s="187" t="str">
        <f>IF(AC48="✔",IF(AND(ISBLANK(M48),ISBLANK(Q48),ISBLANK(U48),ISBLANK(Y48)),"","複数✔は不可"),"")</f>
        <v/>
      </c>
      <c r="AD47" s="187"/>
      <c r="AE47" s="187"/>
      <c r="AF47" s="187"/>
      <c r="AG47" s="212"/>
      <c r="AH47" s="114"/>
      <c r="AI47" s="214"/>
      <c r="AJ47" s="215"/>
      <c r="AK47" s="216"/>
    </row>
    <row r="48" spans="2:37" ht="15" customHeight="1" x14ac:dyDescent="0.45">
      <c r="B48" s="165"/>
      <c r="C48" s="164"/>
      <c r="D48" s="189"/>
      <c r="E48" s="190"/>
      <c r="F48" s="190"/>
      <c r="G48" s="190"/>
      <c r="H48" s="190"/>
      <c r="I48" s="190"/>
      <c r="J48" s="191"/>
      <c r="K48" s="192"/>
      <c r="L48" s="193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18"/>
      <c r="Y48" s="121"/>
      <c r="Z48" s="121"/>
      <c r="AA48" s="121"/>
      <c r="AB48" s="121"/>
      <c r="AC48" s="188"/>
      <c r="AD48" s="188"/>
      <c r="AE48" s="188"/>
      <c r="AF48" s="188"/>
      <c r="AG48" s="213"/>
      <c r="AH48" s="118"/>
      <c r="AI48" s="223"/>
      <c r="AJ48" s="224"/>
      <c r="AK48" s="225"/>
    </row>
    <row r="49" spans="2:37" s="88" customFormat="1" ht="12.75" customHeight="1" x14ac:dyDescent="0.45">
      <c r="B49" s="201" t="s">
        <v>144</v>
      </c>
      <c r="C49" s="202"/>
      <c r="D49" s="203" t="str">
        <f>IF(AF9="☑","観察頻度（受診回数）","観察頻度（受診回数）")</f>
        <v>観察頻度（受診回数）</v>
      </c>
      <c r="E49" s="202"/>
      <c r="F49" s="202"/>
      <c r="G49" s="202"/>
      <c r="H49" s="202"/>
      <c r="I49" s="202"/>
      <c r="J49" s="204"/>
      <c r="K49" s="203">
        <v>1</v>
      </c>
      <c r="L49" s="204"/>
      <c r="M49" s="205" t="str">
        <f>IF(AF9="☑","５回以内","４週に１回以内")</f>
        <v>４週に１回以内</v>
      </c>
      <c r="N49" s="205"/>
      <c r="O49" s="205"/>
      <c r="P49" s="205"/>
      <c r="Q49" s="205" t="str">
        <f>IF(AF9="☑","４週に２回","４週に２回")</f>
        <v>４週に２回</v>
      </c>
      <c r="R49" s="205"/>
      <c r="S49" s="205"/>
      <c r="T49" s="205"/>
      <c r="U49" s="207" t="str">
        <f>IF(AF9="☑","４週に３回以上","４週に３回以上")</f>
        <v>４週に３回以上</v>
      </c>
      <c r="V49" s="207"/>
      <c r="W49" s="207"/>
      <c r="X49" s="207"/>
      <c r="Y49" s="207" t="str">
        <f>IF(AF9="☑","","")</f>
        <v/>
      </c>
      <c r="Z49" s="207"/>
      <c r="AA49" s="207"/>
      <c r="AB49" s="207"/>
      <c r="AC49" s="373"/>
      <c r="AD49" s="373"/>
      <c r="AE49" s="373"/>
      <c r="AF49" s="373"/>
      <c r="AG49" s="375" t="str">
        <f>IF(ISERROR(MATCH(0,INDEX(0/(M52:AF52&lt;&gt;""),),0)),"",IF(VLOOKUP(MATCH(0,INDEX(0/(M52:AF52&lt;&gt;""),),0),constant,IF(AF9="☑",5,2))=0,"",VLOOKUP(MATCH(0,INDEX(0/(M52:AF52&lt;&gt;""),),0),constant,IF(AF9="☑",5,2))*K49))</f>
        <v/>
      </c>
      <c r="AH49" s="376"/>
      <c r="AI49" s="96"/>
      <c r="AJ49" s="97"/>
      <c r="AK49" s="98"/>
    </row>
    <row r="50" spans="2:37" s="88" customFormat="1" ht="12.75" customHeight="1" x14ac:dyDescent="0.45">
      <c r="B50" s="201"/>
      <c r="C50" s="202"/>
      <c r="D50" s="203"/>
      <c r="E50" s="202"/>
      <c r="F50" s="202"/>
      <c r="G50" s="202"/>
      <c r="H50" s="202"/>
      <c r="I50" s="202"/>
      <c r="J50" s="204"/>
      <c r="K50" s="203"/>
      <c r="L50" s="204"/>
      <c r="M50" s="206"/>
      <c r="N50" s="206"/>
      <c r="O50" s="206"/>
      <c r="P50" s="206"/>
      <c r="Q50" s="206"/>
      <c r="R50" s="206"/>
      <c r="S50" s="206"/>
      <c r="T50" s="206"/>
      <c r="U50" s="208"/>
      <c r="V50" s="208"/>
      <c r="W50" s="208"/>
      <c r="X50" s="208"/>
      <c r="Y50" s="208"/>
      <c r="Z50" s="208"/>
      <c r="AA50" s="208"/>
      <c r="AB50" s="208"/>
      <c r="AC50" s="374"/>
      <c r="AD50" s="374"/>
      <c r="AE50" s="374"/>
      <c r="AF50" s="374"/>
      <c r="AG50" s="377"/>
      <c r="AH50" s="291"/>
      <c r="AI50" s="96"/>
      <c r="AJ50" s="97"/>
      <c r="AK50" s="98"/>
    </row>
    <row r="51" spans="2:37" s="88" customFormat="1" ht="15" customHeight="1" x14ac:dyDescent="0.45">
      <c r="B51" s="201"/>
      <c r="C51" s="202"/>
      <c r="D51" s="203"/>
      <c r="E51" s="202"/>
      <c r="F51" s="202"/>
      <c r="G51" s="202"/>
      <c r="H51" s="202"/>
      <c r="I51" s="202"/>
      <c r="J51" s="204"/>
      <c r="K51" s="203"/>
      <c r="L51" s="204"/>
      <c r="M51" s="380" t="str">
        <f>IF(M52="✔",IF(AND(ISBLANK(Q52),ISBLANK(U52),ISBLANK(Y52),ISBLANK(AC52)),"","複数✔は不可"),"")</f>
        <v/>
      </c>
      <c r="N51" s="380"/>
      <c r="O51" s="380"/>
      <c r="P51" s="380"/>
      <c r="Q51" s="380" t="str">
        <f>IF(Q52="✔",IF(AND(ISBLANK(M52),ISBLANK(U52),ISBLANK(Y52),ISBLANK(AC52)),"","複数✔は不可"),"")</f>
        <v/>
      </c>
      <c r="R51" s="380"/>
      <c r="S51" s="380"/>
      <c r="T51" s="380"/>
      <c r="U51" s="380" t="str">
        <f>IF(U52="✔",IF(AND(ISBLANK(M52),ISBLANK(Q52),ISBLANK(Y52),ISBLANK(AC52)),"","複数✔は不可"),"")</f>
        <v/>
      </c>
      <c r="V51" s="380"/>
      <c r="W51" s="380"/>
      <c r="X51" s="380"/>
      <c r="Y51" s="380" t="str">
        <f>IF(Y52="✔",IF(AND(ISBLANK(M52),ISBLANK(Q52),ISBLANK(U52),ISBLANK(AC52)),"","複数✔は不可"),"")</f>
        <v/>
      </c>
      <c r="Z51" s="380"/>
      <c r="AA51" s="380"/>
      <c r="AB51" s="380"/>
      <c r="AC51" s="380" t="str">
        <f>IF(AC52="✔",IF(AND(ISBLANK(M52),ISBLANK(Q52),ISBLANK(U52),ISBLANK(Y52)),"","複数✔は不可"),"")</f>
        <v/>
      </c>
      <c r="AD51" s="380"/>
      <c r="AE51" s="380"/>
      <c r="AF51" s="380"/>
      <c r="AG51" s="377"/>
      <c r="AH51" s="291"/>
      <c r="AI51" s="96"/>
      <c r="AJ51" s="97"/>
      <c r="AK51" s="98"/>
    </row>
    <row r="52" spans="2:37" s="88" customFormat="1" ht="15" customHeight="1" x14ac:dyDescent="0.45">
      <c r="B52" s="201"/>
      <c r="C52" s="202"/>
      <c r="D52" s="203"/>
      <c r="E52" s="202"/>
      <c r="F52" s="202"/>
      <c r="G52" s="202"/>
      <c r="H52" s="202"/>
      <c r="I52" s="202"/>
      <c r="J52" s="204"/>
      <c r="K52" s="203"/>
      <c r="L52" s="204"/>
      <c r="M52" s="381"/>
      <c r="N52" s="381"/>
      <c r="O52" s="381"/>
      <c r="P52" s="381"/>
      <c r="Q52" s="381"/>
      <c r="R52" s="381"/>
      <c r="S52" s="381"/>
      <c r="T52" s="381"/>
      <c r="U52" s="381"/>
      <c r="V52" s="381"/>
      <c r="W52" s="381"/>
      <c r="X52" s="381"/>
      <c r="Y52" s="382"/>
      <c r="Z52" s="382"/>
      <c r="AA52" s="382"/>
      <c r="AB52" s="382"/>
      <c r="AC52" s="382"/>
      <c r="AD52" s="382"/>
      <c r="AE52" s="382"/>
      <c r="AF52" s="382"/>
      <c r="AG52" s="378"/>
      <c r="AH52" s="379"/>
      <c r="AI52" s="96"/>
      <c r="AJ52" s="97"/>
      <c r="AK52" s="98"/>
    </row>
    <row r="53" spans="2:37" ht="15" customHeight="1" x14ac:dyDescent="0.45">
      <c r="B53" s="163" t="s">
        <v>145</v>
      </c>
      <c r="C53" s="164"/>
      <c r="D53" s="166" t="str">
        <f>IF(AF6="☑","臨床検査・自他覚症状
観察項目","臨床検査・自他覚症状
観察項目")&amp;"
（受診１回あたり）"</f>
        <v>臨床検査・自他覚症状
観察項目
（受診１回あたり）</v>
      </c>
      <c r="E53" s="196"/>
      <c r="F53" s="196"/>
      <c r="G53" s="196"/>
      <c r="H53" s="196"/>
      <c r="I53" s="196"/>
      <c r="J53" s="197"/>
      <c r="K53" s="199">
        <v>2</v>
      </c>
      <c r="L53" s="200"/>
      <c r="M53" s="173" t="str">
        <f>IF(AF6="☑","５０項目以内","５０項目以内")</f>
        <v>５０項目以内</v>
      </c>
      <c r="N53" s="173"/>
      <c r="O53" s="173"/>
      <c r="P53" s="173"/>
      <c r="Q53" s="173" t="str">
        <f>IF(AF6="☑","５１～１００項目","５１～１００項目")</f>
        <v>５１～１００項目</v>
      </c>
      <c r="R53" s="173"/>
      <c r="S53" s="173"/>
      <c r="T53" s="173"/>
      <c r="U53" s="175" t="str">
        <f>IF(AF6="☑","１０１項目以上","１０１項目以上")</f>
        <v>１０１項目以上</v>
      </c>
      <c r="V53" s="175"/>
      <c r="W53" s="175"/>
      <c r="X53" s="175"/>
      <c r="Y53" s="194" t="str">
        <f>IF(AF6="☑","","")</f>
        <v/>
      </c>
      <c r="Z53" s="194"/>
      <c r="AA53" s="194"/>
      <c r="AB53" s="194"/>
      <c r="AC53" s="185"/>
      <c r="AD53" s="185"/>
      <c r="AE53" s="185"/>
      <c r="AF53" s="185"/>
      <c r="AG53" s="111" t="str">
        <f>IF(ISERROR(MATCH(0,INDEX(0/(M56:AF56&lt;&gt;""),),0)),"",IF(VLOOKUP(MATCH(0,INDEX(0/(M56:AF56&lt;&gt;""),),0),constant,IF(AF6="☑",5,2))=0,"",VLOOKUP(MATCH(0,INDEX(0/(M56:AF56&lt;&gt;""),),0),constant,IF(AF6="☑",5,2))*K53))</f>
        <v/>
      </c>
      <c r="AH53" s="112"/>
      <c r="AI53" s="71"/>
      <c r="AJ53" s="72"/>
      <c r="AK53" s="73"/>
    </row>
    <row r="54" spans="2:37" ht="1.5" customHeight="1" x14ac:dyDescent="0.45">
      <c r="B54" s="165"/>
      <c r="C54" s="164"/>
      <c r="D54" s="198"/>
      <c r="E54" s="196"/>
      <c r="F54" s="196"/>
      <c r="G54" s="196"/>
      <c r="H54" s="196"/>
      <c r="I54" s="196"/>
      <c r="J54" s="197"/>
      <c r="K54" s="199"/>
      <c r="L54" s="200"/>
      <c r="M54" s="174"/>
      <c r="N54" s="174"/>
      <c r="O54" s="174"/>
      <c r="P54" s="174"/>
      <c r="Q54" s="174"/>
      <c r="R54" s="174"/>
      <c r="S54" s="174"/>
      <c r="T54" s="174"/>
      <c r="U54" s="176"/>
      <c r="V54" s="176"/>
      <c r="W54" s="176"/>
      <c r="X54" s="176"/>
      <c r="Y54" s="195"/>
      <c r="Z54" s="195"/>
      <c r="AA54" s="195"/>
      <c r="AB54" s="195"/>
      <c r="AC54" s="186"/>
      <c r="AD54" s="186"/>
      <c r="AE54" s="186"/>
      <c r="AF54" s="186"/>
      <c r="AG54" s="113"/>
      <c r="AH54" s="114"/>
      <c r="AI54" s="71"/>
      <c r="AJ54" s="72"/>
      <c r="AK54" s="73"/>
    </row>
    <row r="55" spans="2:37" ht="15" customHeight="1" x14ac:dyDescent="0.45">
      <c r="B55" s="165"/>
      <c r="C55" s="164"/>
      <c r="D55" s="198"/>
      <c r="E55" s="196"/>
      <c r="F55" s="196"/>
      <c r="G55" s="196"/>
      <c r="H55" s="196"/>
      <c r="I55" s="196"/>
      <c r="J55" s="197"/>
      <c r="K55" s="199"/>
      <c r="L55" s="200"/>
      <c r="M55" s="119" t="str">
        <f>IF(M56="✔",IF(AND(ISBLANK(Q56),ISBLANK(U56),ISBLANK(Y56),ISBLANK(AC56)),"","複数✔は不可"),"")</f>
        <v/>
      </c>
      <c r="N55" s="119"/>
      <c r="O55" s="119"/>
      <c r="P55" s="119"/>
      <c r="Q55" s="119" t="str">
        <f>IF(Q56="✔",IF(AND(ISBLANK(M56),ISBLANK(U56),ISBLANK(Y56),ISBLANK(AC56)),"","複数✔は不可"),"")</f>
        <v/>
      </c>
      <c r="R55" s="119"/>
      <c r="S55" s="119"/>
      <c r="T55" s="119"/>
      <c r="U55" s="119" t="str">
        <f>IF(U56="✔",IF(AND(ISBLANK(M56),ISBLANK(Q56),ISBLANK(Y56),ISBLANK(AC56)),"","複数✔は不可"),"")</f>
        <v/>
      </c>
      <c r="V55" s="119"/>
      <c r="W55" s="119"/>
      <c r="X55" s="119"/>
      <c r="Y55" s="119" t="str">
        <f>IF(Y56="✔",IF(AND(ISBLANK(M56),ISBLANK(Q56),ISBLANK(U56),ISBLANK(AC56)),"","複数✔は不可"),"")</f>
        <v/>
      </c>
      <c r="Z55" s="119"/>
      <c r="AA55" s="119"/>
      <c r="AB55" s="119"/>
      <c r="AC55" s="187" t="str">
        <f>IF(AC56="✔",IF(AND(ISBLANK(M56),ISBLANK(Q56),ISBLANK(U56),ISBLANK(Y56)),"","複数✔は不可"),"")</f>
        <v/>
      </c>
      <c r="AD55" s="187"/>
      <c r="AE55" s="187"/>
      <c r="AF55" s="187"/>
      <c r="AG55" s="113"/>
      <c r="AH55" s="114"/>
      <c r="AI55" s="71"/>
      <c r="AJ55" s="72"/>
      <c r="AK55" s="73"/>
    </row>
    <row r="56" spans="2:37" ht="22.5" customHeight="1" x14ac:dyDescent="0.45">
      <c r="B56" s="165"/>
      <c r="C56" s="164"/>
      <c r="D56" s="198"/>
      <c r="E56" s="196"/>
      <c r="F56" s="196"/>
      <c r="G56" s="196"/>
      <c r="H56" s="196"/>
      <c r="I56" s="196"/>
      <c r="J56" s="197"/>
      <c r="K56" s="199"/>
      <c r="L56" s="200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1"/>
      <c r="Z56" s="121"/>
      <c r="AA56" s="121"/>
      <c r="AB56" s="121"/>
      <c r="AC56" s="188"/>
      <c r="AD56" s="188"/>
      <c r="AE56" s="188"/>
      <c r="AF56" s="188"/>
      <c r="AG56" s="117"/>
      <c r="AH56" s="118"/>
      <c r="AI56" s="71"/>
      <c r="AJ56" s="72"/>
      <c r="AK56" s="73"/>
    </row>
    <row r="57" spans="2:37" ht="15" customHeight="1" x14ac:dyDescent="0.45">
      <c r="B57" s="163" t="s">
        <v>146</v>
      </c>
      <c r="C57" s="164"/>
      <c r="D57" s="181" t="s">
        <v>215</v>
      </c>
      <c r="E57" s="182"/>
      <c r="F57" s="182"/>
      <c r="G57" s="182"/>
      <c r="H57" s="182"/>
      <c r="I57" s="182"/>
      <c r="J57" s="183"/>
      <c r="K57" s="169">
        <v>2</v>
      </c>
      <c r="L57" s="170"/>
      <c r="M57" s="173" t="s">
        <v>147</v>
      </c>
      <c r="N57" s="173"/>
      <c r="O57" s="173"/>
      <c r="P57" s="173"/>
      <c r="Q57" s="173" t="s">
        <v>148</v>
      </c>
      <c r="R57" s="173"/>
      <c r="S57" s="173"/>
      <c r="T57" s="173"/>
      <c r="U57" s="175" t="s">
        <v>149</v>
      </c>
      <c r="V57" s="175"/>
      <c r="W57" s="175"/>
      <c r="X57" s="175"/>
      <c r="Y57" s="177"/>
      <c r="Z57" s="177"/>
      <c r="AA57" s="177"/>
      <c r="AB57" s="177"/>
      <c r="AC57" s="179" t="s">
        <v>193</v>
      </c>
      <c r="AD57" s="179"/>
      <c r="AE57" s="179"/>
      <c r="AF57" s="179"/>
      <c r="AG57" s="111" t="str">
        <f>IF(ISERROR(MATCH(0,INDEX(0/(M60:AF60&lt;&gt;""),),0)),"",IF(VLOOKUP(MATCH(0,INDEX(0/(M60:AF60&lt;&gt;""),),0),constant,2)=0,IF(AC60="✔",0,""),VLOOKUP(MATCH(0,INDEX(0/(M60:AF60&lt;&gt;""),),0),constant,2)*K57))</f>
        <v/>
      </c>
      <c r="AH57" s="112"/>
      <c r="AI57" s="71"/>
      <c r="AJ57" s="72"/>
      <c r="AK57" s="73"/>
    </row>
    <row r="58" spans="2:37" ht="8.25" customHeight="1" x14ac:dyDescent="0.45">
      <c r="B58" s="165"/>
      <c r="C58" s="164"/>
      <c r="D58" s="184"/>
      <c r="E58" s="182"/>
      <c r="F58" s="182"/>
      <c r="G58" s="182"/>
      <c r="H58" s="182"/>
      <c r="I58" s="182"/>
      <c r="J58" s="183"/>
      <c r="K58" s="169"/>
      <c r="L58" s="170"/>
      <c r="M58" s="174"/>
      <c r="N58" s="174"/>
      <c r="O58" s="174"/>
      <c r="P58" s="174"/>
      <c r="Q58" s="174"/>
      <c r="R58" s="174"/>
      <c r="S58" s="174"/>
      <c r="T58" s="174"/>
      <c r="U58" s="176"/>
      <c r="V58" s="176"/>
      <c r="W58" s="176"/>
      <c r="X58" s="176"/>
      <c r="Y58" s="178"/>
      <c r="Z58" s="178"/>
      <c r="AA58" s="178"/>
      <c r="AB58" s="178"/>
      <c r="AC58" s="180"/>
      <c r="AD58" s="180"/>
      <c r="AE58" s="180"/>
      <c r="AF58" s="180"/>
      <c r="AG58" s="113"/>
      <c r="AH58" s="114"/>
      <c r="AI58" s="71"/>
      <c r="AJ58" s="72"/>
      <c r="AK58" s="73"/>
    </row>
    <row r="59" spans="2:37" ht="15" customHeight="1" x14ac:dyDescent="0.45">
      <c r="B59" s="165"/>
      <c r="C59" s="164"/>
      <c r="D59" s="184"/>
      <c r="E59" s="182"/>
      <c r="F59" s="182"/>
      <c r="G59" s="182"/>
      <c r="H59" s="182"/>
      <c r="I59" s="182"/>
      <c r="J59" s="183"/>
      <c r="K59" s="169"/>
      <c r="L59" s="170"/>
      <c r="M59" s="119" t="str">
        <f>IF(M60="✔",IF(AND(ISBLANK(Q60),ISBLANK(U60),ISBLANK(Y60),ISBLANK(AC60)),"","複数✔は不可"),"")</f>
        <v/>
      </c>
      <c r="N59" s="119"/>
      <c r="O59" s="119"/>
      <c r="P59" s="119"/>
      <c r="Q59" s="119" t="str">
        <f>IF(Q60="✔",IF(AND(ISBLANK(M60),ISBLANK(U60),ISBLANK(Y60),ISBLANK(AC60)),"","複数✔は不可"),"")</f>
        <v/>
      </c>
      <c r="R59" s="119"/>
      <c r="S59" s="119"/>
      <c r="T59" s="119"/>
      <c r="U59" s="119" t="str">
        <f>IF(U60="✔",IF(AND(ISBLANK(M60),ISBLANK(Q60),ISBLANK(Y60),ISBLANK(AC60)),"","複数✔は不可"),"")</f>
        <v/>
      </c>
      <c r="V59" s="119"/>
      <c r="W59" s="119"/>
      <c r="X59" s="119"/>
      <c r="Y59" s="119" t="str">
        <f>IF(Y60="✔",IF(AND(ISBLANK(M60),ISBLANK(Q60),ISBLANK(U60),ISBLANK(AC60)),"","複数✔は不可"),"")</f>
        <v/>
      </c>
      <c r="Z59" s="119"/>
      <c r="AA59" s="119"/>
      <c r="AB59" s="119"/>
      <c r="AC59" s="120" t="str">
        <f>IF(AC60="✔",IF(AND(ISBLANK(M60),ISBLANK(Q60),ISBLANK(U60),ISBLANK(Y60)),"","複数✔は不可"),"")</f>
        <v/>
      </c>
      <c r="AD59" s="120"/>
      <c r="AE59" s="120"/>
      <c r="AF59" s="120"/>
      <c r="AG59" s="113"/>
      <c r="AH59" s="114"/>
      <c r="AI59" s="71"/>
      <c r="AJ59" s="72"/>
      <c r="AK59" s="73"/>
    </row>
    <row r="60" spans="2:37" ht="15" customHeight="1" x14ac:dyDescent="0.45">
      <c r="B60" s="165"/>
      <c r="C60" s="164"/>
      <c r="D60" s="184"/>
      <c r="E60" s="182"/>
      <c r="F60" s="182"/>
      <c r="G60" s="182"/>
      <c r="H60" s="182"/>
      <c r="I60" s="182"/>
      <c r="J60" s="183"/>
      <c r="K60" s="169"/>
      <c r="L60" s="170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1"/>
      <c r="Z60" s="121"/>
      <c r="AA60" s="121"/>
      <c r="AB60" s="121"/>
      <c r="AC60" s="123"/>
      <c r="AD60" s="123"/>
      <c r="AE60" s="123"/>
      <c r="AF60" s="123"/>
      <c r="AG60" s="117"/>
      <c r="AH60" s="118"/>
      <c r="AI60" s="71"/>
      <c r="AJ60" s="72"/>
      <c r="AK60" s="73"/>
    </row>
    <row r="61" spans="2:37" ht="15.75" customHeight="1" x14ac:dyDescent="0.45">
      <c r="B61" s="163" t="s">
        <v>150</v>
      </c>
      <c r="C61" s="164"/>
      <c r="D61" s="166" t="s">
        <v>151</v>
      </c>
      <c r="E61" s="167"/>
      <c r="F61" s="167"/>
      <c r="G61" s="167"/>
      <c r="H61" s="167"/>
      <c r="I61" s="167"/>
      <c r="J61" s="168"/>
      <c r="K61" s="169">
        <v>1</v>
      </c>
      <c r="L61" s="170"/>
      <c r="M61" s="171" t="s">
        <v>152</v>
      </c>
      <c r="N61" s="171"/>
      <c r="O61" s="171"/>
      <c r="P61" s="171"/>
      <c r="Q61" s="173" t="s">
        <v>153</v>
      </c>
      <c r="R61" s="173"/>
      <c r="S61" s="173"/>
      <c r="T61" s="173"/>
      <c r="U61" s="175" t="s">
        <v>154</v>
      </c>
      <c r="V61" s="175"/>
      <c r="W61" s="175"/>
      <c r="X61" s="175"/>
      <c r="Y61" s="177"/>
      <c r="Z61" s="177"/>
      <c r="AA61" s="177"/>
      <c r="AB61" s="177"/>
      <c r="AC61" s="179" t="s">
        <v>195</v>
      </c>
      <c r="AD61" s="179"/>
      <c r="AE61" s="179"/>
      <c r="AF61" s="179"/>
      <c r="AG61" s="111" t="str">
        <f>IF(ISERROR(MATCH(0,INDEX(0/(M64:AF64&lt;&gt;""),),0)),"",IF(VLOOKUP(MATCH(0,INDEX(0/(M64:AF64&lt;&gt;""),),0),constant,4)=0,IF(AC64="✔",0,""),VLOOKUP(MATCH(0,INDEX(0/(M64:AF64&lt;&gt;""),),0),constant,4)*K61))</f>
        <v/>
      </c>
      <c r="AH61" s="112"/>
      <c r="AI61" s="71"/>
      <c r="AJ61" s="72"/>
      <c r="AK61" s="73"/>
    </row>
    <row r="62" spans="2:37" ht="3" customHeight="1" x14ac:dyDescent="0.45">
      <c r="B62" s="165"/>
      <c r="C62" s="164"/>
      <c r="D62" s="166"/>
      <c r="E62" s="167"/>
      <c r="F62" s="167"/>
      <c r="G62" s="167"/>
      <c r="H62" s="167"/>
      <c r="I62" s="167"/>
      <c r="J62" s="168"/>
      <c r="K62" s="169"/>
      <c r="L62" s="170"/>
      <c r="M62" s="172"/>
      <c r="N62" s="172"/>
      <c r="O62" s="172"/>
      <c r="P62" s="172"/>
      <c r="Q62" s="174"/>
      <c r="R62" s="174"/>
      <c r="S62" s="174"/>
      <c r="T62" s="174"/>
      <c r="U62" s="176"/>
      <c r="V62" s="176"/>
      <c r="W62" s="176"/>
      <c r="X62" s="176"/>
      <c r="Y62" s="178"/>
      <c r="Z62" s="178"/>
      <c r="AA62" s="178"/>
      <c r="AB62" s="178"/>
      <c r="AC62" s="180"/>
      <c r="AD62" s="180"/>
      <c r="AE62" s="180"/>
      <c r="AF62" s="180"/>
      <c r="AG62" s="113"/>
      <c r="AH62" s="114"/>
      <c r="AI62" s="71"/>
      <c r="AJ62" s="72"/>
      <c r="AK62" s="73"/>
    </row>
    <row r="63" spans="2:37" ht="15" customHeight="1" x14ac:dyDescent="0.45">
      <c r="B63" s="165"/>
      <c r="C63" s="164"/>
      <c r="D63" s="166"/>
      <c r="E63" s="167"/>
      <c r="F63" s="167"/>
      <c r="G63" s="167"/>
      <c r="H63" s="167"/>
      <c r="I63" s="167"/>
      <c r="J63" s="168"/>
      <c r="K63" s="169"/>
      <c r="L63" s="170"/>
      <c r="M63" s="119" t="str">
        <f>IF(M64="✔",IF(AND(ISBLANK(Q64),ISBLANK(U64),ISBLANK(Y64),ISBLANK(AC64)),"","複数✔は不可"),"")</f>
        <v/>
      </c>
      <c r="N63" s="119"/>
      <c r="O63" s="119"/>
      <c r="P63" s="119"/>
      <c r="Q63" s="119" t="str">
        <f>IF(Q64="✔",IF(AND(ISBLANK(M64),ISBLANK(U64),ISBLANK(Y64),ISBLANK(AC64)),"","複数✔は不可"),"")</f>
        <v/>
      </c>
      <c r="R63" s="119"/>
      <c r="S63" s="119"/>
      <c r="T63" s="119"/>
      <c r="U63" s="119" t="str">
        <f>IF(U64="✔",IF(AND(ISBLANK(M64),ISBLANK(Q64),ISBLANK(Y64),ISBLANK(AC64)),"","複数✔は不可"),"")</f>
        <v/>
      </c>
      <c r="V63" s="119"/>
      <c r="W63" s="119"/>
      <c r="X63" s="119"/>
      <c r="Y63" s="119" t="str">
        <f>IF(Y64="✔",IF(AND(ISBLANK(M64),ISBLANK(Q64),ISBLANK(U64),ISBLANK(AC64)),"","複数✔は不可"),"")</f>
        <v/>
      </c>
      <c r="Z63" s="119"/>
      <c r="AA63" s="119"/>
      <c r="AB63" s="119"/>
      <c r="AC63" s="120" t="str">
        <f>IF(AC64="✔",IF(AND(ISBLANK(M64),ISBLANK(Q64),ISBLANK(U64),ISBLANK(Y64)),"","複数✔は不可"),"")</f>
        <v/>
      </c>
      <c r="AD63" s="120"/>
      <c r="AE63" s="120"/>
      <c r="AF63" s="120"/>
      <c r="AG63" s="113"/>
      <c r="AH63" s="114"/>
      <c r="AI63" s="71"/>
      <c r="AJ63" s="72"/>
      <c r="AK63" s="73"/>
    </row>
    <row r="64" spans="2:37" ht="19.5" customHeight="1" x14ac:dyDescent="0.45">
      <c r="B64" s="165"/>
      <c r="C64" s="164"/>
      <c r="D64" s="166"/>
      <c r="E64" s="167"/>
      <c r="F64" s="167"/>
      <c r="G64" s="167"/>
      <c r="H64" s="167"/>
      <c r="I64" s="167"/>
      <c r="J64" s="168"/>
      <c r="K64" s="169"/>
      <c r="L64" s="170"/>
      <c r="M64" s="121"/>
      <c r="N64" s="121"/>
      <c r="O64" s="121"/>
      <c r="P64" s="121"/>
      <c r="Q64" s="122"/>
      <c r="R64" s="122"/>
      <c r="S64" s="122"/>
      <c r="T64" s="122"/>
      <c r="U64" s="122"/>
      <c r="V64" s="122"/>
      <c r="W64" s="122"/>
      <c r="X64" s="122"/>
      <c r="Y64" s="121"/>
      <c r="Z64" s="121"/>
      <c r="AA64" s="121"/>
      <c r="AB64" s="121"/>
      <c r="AC64" s="123"/>
      <c r="AD64" s="123"/>
      <c r="AE64" s="123"/>
      <c r="AF64" s="123"/>
      <c r="AG64" s="117"/>
      <c r="AH64" s="118"/>
      <c r="AI64" s="71"/>
      <c r="AJ64" s="72"/>
      <c r="AK64" s="73"/>
    </row>
    <row r="65" spans="2:37" ht="12.75" customHeight="1" x14ac:dyDescent="0.45">
      <c r="B65" s="163" t="s">
        <v>203</v>
      </c>
      <c r="C65" s="164"/>
      <c r="D65" s="166" t="s">
        <v>155</v>
      </c>
      <c r="E65" s="167"/>
      <c r="F65" s="167"/>
      <c r="G65" s="167"/>
      <c r="H65" s="167"/>
      <c r="I65" s="167"/>
      <c r="J65" s="168"/>
      <c r="K65" s="169">
        <v>3</v>
      </c>
      <c r="L65" s="170"/>
      <c r="M65" s="171" t="s">
        <v>152</v>
      </c>
      <c r="N65" s="171"/>
      <c r="O65" s="171"/>
      <c r="P65" s="171"/>
      <c r="Q65" s="173" t="s">
        <v>153</v>
      </c>
      <c r="R65" s="173"/>
      <c r="S65" s="173"/>
      <c r="T65" s="173"/>
      <c r="U65" s="175" t="s">
        <v>154</v>
      </c>
      <c r="V65" s="175"/>
      <c r="W65" s="175"/>
      <c r="X65" s="175"/>
      <c r="Y65" s="177"/>
      <c r="Z65" s="177"/>
      <c r="AA65" s="177"/>
      <c r="AB65" s="177"/>
      <c r="AC65" s="179" t="s">
        <v>195</v>
      </c>
      <c r="AD65" s="179"/>
      <c r="AE65" s="179"/>
      <c r="AF65" s="179"/>
      <c r="AG65" s="111" t="str">
        <f>IF(ISERROR(MATCH(0,INDEX(0/(M68:AF68&lt;&gt;""),),0)),"",IF(VLOOKUP(MATCH(0,INDEX(0/(M68:AF68&lt;&gt;""),),0),constant,4)=0,IF(AC68="✔",0,""),VLOOKUP(MATCH(0,INDEX(0/(M68:AF68&lt;&gt;""),),0),constant,4)*K65))</f>
        <v/>
      </c>
      <c r="AH65" s="112"/>
      <c r="AI65" s="71"/>
      <c r="AJ65" s="72"/>
      <c r="AK65" s="73"/>
    </row>
    <row r="66" spans="2:37" ht="9" customHeight="1" x14ac:dyDescent="0.45">
      <c r="B66" s="165"/>
      <c r="C66" s="164"/>
      <c r="D66" s="166"/>
      <c r="E66" s="167"/>
      <c r="F66" s="167"/>
      <c r="G66" s="167"/>
      <c r="H66" s="167"/>
      <c r="I66" s="167"/>
      <c r="J66" s="168"/>
      <c r="K66" s="169"/>
      <c r="L66" s="170"/>
      <c r="M66" s="172"/>
      <c r="N66" s="172"/>
      <c r="O66" s="172"/>
      <c r="P66" s="172"/>
      <c r="Q66" s="174"/>
      <c r="R66" s="174"/>
      <c r="S66" s="174"/>
      <c r="T66" s="174"/>
      <c r="U66" s="176"/>
      <c r="V66" s="176"/>
      <c r="W66" s="176"/>
      <c r="X66" s="176"/>
      <c r="Y66" s="178"/>
      <c r="Z66" s="178"/>
      <c r="AA66" s="178"/>
      <c r="AB66" s="178"/>
      <c r="AC66" s="180"/>
      <c r="AD66" s="180"/>
      <c r="AE66" s="180"/>
      <c r="AF66" s="180"/>
      <c r="AG66" s="113"/>
      <c r="AH66" s="114"/>
      <c r="AI66" s="71"/>
      <c r="AJ66" s="72"/>
      <c r="AK66" s="73"/>
    </row>
    <row r="67" spans="2:37" ht="15" customHeight="1" x14ac:dyDescent="0.45">
      <c r="B67" s="165"/>
      <c r="C67" s="164"/>
      <c r="D67" s="166"/>
      <c r="E67" s="167"/>
      <c r="F67" s="167"/>
      <c r="G67" s="167"/>
      <c r="H67" s="167"/>
      <c r="I67" s="167"/>
      <c r="J67" s="168"/>
      <c r="K67" s="169"/>
      <c r="L67" s="170"/>
      <c r="M67" s="119" t="str">
        <f>IF(M68="✔",IF(AND(ISBLANK(Q68),ISBLANK(U68),ISBLANK(Y68),ISBLANK(AC68)),"","複数✔は不可"),"")</f>
        <v/>
      </c>
      <c r="N67" s="119"/>
      <c r="O67" s="119"/>
      <c r="P67" s="119"/>
      <c r="Q67" s="119" t="str">
        <f>IF(Q68="✔",IF(AND(ISBLANK(M68),ISBLANK(U68),ISBLANK(Y68),ISBLANK(AC68)),"","複数✔は不可"),"")</f>
        <v/>
      </c>
      <c r="R67" s="119"/>
      <c r="S67" s="119"/>
      <c r="T67" s="119"/>
      <c r="U67" s="119" t="str">
        <f>IF(U68="✔",IF(AND(ISBLANK(M68),ISBLANK(Q68),ISBLANK(Y68),ISBLANK(AC68)),"","複数✔は不可"),"")</f>
        <v/>
      </c>
      <c r="V67" s="119"/>
      <c r="W67" s="119"/>
      <c r="X67" s="119"/>
      <c r="Y67" s="119" t="str">
        <f>IF(Y68="✔",IF(AND(ISBLANK(M68),ISBLANK(Q68),ISBLANK(U68),ISBLANK(AC68)),"","複数✔は不可"),"")</f>
        <v/>
      </c>
      <c r="Z67" s="119"/>
      <c r="AA67" s="119"/>
      <c r="AB67" s="119"/>
      <c r="AC67" s="120" t="str">
        <f>IF(AC68="✔",IF(AND(ISBLANK(M68),ISBLANK(Q68),ISBLANK(U68),ISBLANK(Y68)),"","複数✔は不可"),"")</f>
        <v/>
      </c>
      <c r="AD67" s="120"/>
      <c r="AE67" s="120"/>
      <c r="AF67" s="120"/>
      <c r="AG67" s="113"/>
      <c r="AH67" s="114"/>
      <c r="AI67" s="71"/>
      <c r="AJ67" s="72"/>
      <c r="AK67" s="73"/>
    </row>
    <row r="68" spans="2:37" ht="15" customHeight="1" x14ac:dyDescent="0.45">
      <c r="B68" s="165"/>
      <c r="C68" s="164"/>
      <c r="D68" s="166"/>
      <c r="E68" s="167"/>
      <c r="F68" s="167"/>
      <c r="G68" s="167"/>
      <c r="H68" s="167"/>
      <c r="I68" s="167"/>
      <c r="J68" s="168"/>
      <c r="K68" s="169"/>
      <c r="L68" s="170"/>
      <c r="M68" s="121"/>
      <c r="N68" s="121"/>
      <c r="O68" s="121"/>
      <c r="P68" s="121"/>
      <c r="Q68" s="122"/>
      <c r="R68" s="122"/>
      <c r="S68" s="122"/>
      <c r="T68" s="122"/>
      <c r="U68" s="122"/>
      <c r="V68" s="122"/>
      <c r="W68" s="122"/>
      <c r="X68" s="122"/>
      <c r="Y68" s="121"/>
      <c r="Z68" s="121"/>
      <c r="AA68" s="121"/>
      <c r="AB68" s="121"/>
      <c r="AC68" s="123"/>
      <c r="AD68" s="123"/>
      <c r="AE68" s="123"/>
      <c r="AF68" s="123"/>
      <c r="AG68" s="117"/>
      <c r="AH68" s="118"/>
      <c r="AI68" s="71"/>
      <c r="AJ68" s="72"/>
      <c r="AK68" s="73"/>
    </row>
    <row r="69" spans="2:37" ht="17.25" customHeight="1" x14ac:dyDescent="0.45">
      <c r="B69" s="127" t="s">
        <v>204</v>
      </c>
      <c r="C69" s="128"/>
      <c r="D69" s="133" t="s">
        <v>212</v>
      </c>
      <c r="E69" s="134"/>
      <c r="F69" s="134"/>
      <c r="G69" s="134"/>
      <c r="H69" s="134"/>
      <c r="I69" s="134"/>
      <c r="J69" s="135"/>
      <c r="K69" s="142">
        <v>5</v>
      </c>
      <c r="L69" s="128"/>
      <c r="M69" s="145" t="s">
        <v>156</v>
      </c>
      <c r="N69" s="146"/>
      <c r="O69" s="146"/>
      <c r="P69" s="147"/>
      <c r="Q69" s="145" t="s">
        <v>157</v>
      </c>
      <c r="R69" s="146"/>
      <c r="S69" s="146"/>
      <c r="T69" s="147"/>
      <c r="U69" s="151" t="str">
        <f>IF(AF6="☑","５１枚以上","５１枚以上")</f>
        <v>５１枚以上</v>
      </c>
      <c r="V69" s="152"/>
      <c r="W69" s="152"/>
      <c r="X69" s="153"/>
      <c r="Y69" s="157" t="str">
        <f>IF(AF6="☑","","")</f>
        <v/>
      </c>
      <c r="Z69" s="158"/>
      <c r="AA69" s="158"/>
      <c r="AB69" s="159"/>
      <c r="AC69" s="151" t="s">
        <v>158</v>
      </c>
      <c r="AD69" s="152"/>
      <c r="AE69" s="152"/>
      <c r="AF69" s="153"/>
      <c r="AG69" s="111" t="str">
        <f>IF(ISERROR(MATCH(0,INDEX(0/(M72:AF72&lt;&gt;""),),0)),"",IF(VLOOKUP(MATCH(0,INDEX(0/(M72:AF72&lt;&gt;""),),0),constant,IF(AF6="☑",2,6))=0,IF(AC72="✔",0,),IF(Y72="✔",AI72,VLOOKUP(MATCH(0,INDEX(0/(M72:AF72&lt;&gt;""),),0),constant,IF(AF6="☑",2,6))*K69)))</f>
        <v/>
      </c>
      <c r="AH69" s="112"/>
      <c r="AI69" s="108" t="s">
        <v>194</v>
      </c>
      <c r="AJ69" s="109"/>
      <c r="AK69" s="110"/>
    </row>
    <row r="70" spans="2:37" ht="3.75" hidden="1" customHeight="1" x14ac:dyDescent="0.45">
      <c r="B70" s="129"/>
      <c r="C70" s="130"/>
      <c r="D70" s="136"/>
      <c r="E70" s="137"/>
      <c r="F70" s="137"/>
      <c r="G70" s="137"/>
      <c r="H70" s="137"/>
      <c r="I70" s="137"/>
      <c r="J70" s="138"/>
      <c r="K70" s="143"/>
      <c r="L70" s="130"/>
      <c r="M70" s="148"/>
      <c r="N70" s="149"/>
      <c r="O70" s="149"/>
      <c r="P70" s="150"/>
      <c r="Q70" s="148"/>
      <c r="R70" s="149"/>
      <c r="S70" s="149"/>
      <c r="T70" s="150"/>
      <c r="U70" s="154"/>
      <c r="V70" s="155"/>
      <c r="W70" s="155"/>
      <c r="X70" s="156"/>
      <c r="Y70" s="160"/>
      <c r="Z70" s="161"/>
      <c r="AA70" s="161"/>
      <c r="AB70" s="162"/>
      <c r="AC70" s="154"/>
      <c r="AD70" s="155"/>
      <c r="AE70" s="155"/>
      <c r="AF70" s="156"/>
      <c r="AG70" s="113"/>
      <c r="AH70" s="114"/>
      <c r="AI70" s="108"/>
      <c r="AJ70" s="109"/>
      <c r="AK70" s="110"/>
    </row>
    <row r="71" spans="2:37" ht="19.5" customHeight="1" x14ac:dyDescent="0.45">
      <c r="B71" s="129"/>
      <c r="C71" s="130"/>
      <c r="D71" s="136"/>
      <c r="E71" s="137"/>
      <c r="F71" s="137"/>
      <c r="G71" s="137"/>
      <c r="H71" s="137"/>
      <c r="I71" s="137"/>
      <c r="J71" s="138"/>
      <c r="K71" s="143"/>
      <c r="L71" s="130"/>
      <c r="M71" s="105" t="str">
        <f>IF(M72="✔",IF(AND(ISBLANK(Q72),ISBLANK(U72),ISBLANK(Y72),ISBLANK(AC72)),"","複数✔は不可"),"")</f>
        <v/>
      </c>
      <c r="N71" s="106"/>
      <c r="O71" s="106"/>
      <c r="P71" s="107"/>
      <c r="Q71" s="105" t="str">
        <f>IF(Q72="✔",IF(AND(ISBLANK(M72),ISBLANK(U72),ISBLANK(Y72),ISBLANK(AC72)),"","複数✔は不可"),"")</f>
        <v/>
      </c>
      <c r="R71" s="106"/>
      <c r="S71" s="106"/>
      <c r="T71" s="107"/>
      <c r="U71" s="105" t="str">
        <f>IF(U72="✔",IF(AND(ISBLANK(M72),ISBLANK(Q72),ISBLANK(Y72),ISBLANK(AC72)),"","複数✔は不可"),"")</f>
        <v/>
      </c>
      <c r="V71" s="106"/>
      <c r="W71" s="106"/>
      <c r="X71" s="107"/>
      <c r="Y71" s="105" t="str">
        <f>IF(Y72="✔",IF(AND(ISBLANK(M72),ISBLANK(Q72),ISBLANK(U72),ISBLANK(AC72)),"","複数✔は不可"),"")</f>
        <v/>
      </c>
      <c r="Z71" s="106"/>
      <c r="AA71" s="106"/>
      <c r="AB71" s="107"/>
      <c r="AC71" s="105" t="str">
        <f>IF(AC72="✔",IF(AND(ISBLANK(M72),ISBLANK(Q72),ISBLANK(U72),ISBLANK(Y72)),"","複数✔は不可"),"")</f>
        <v/>
      </c>
      <c r="AD71" s="106"/>
      <c r="AE71" s="106"/>
      <c r="AF71" s="107"/>
      <c r="AG71" s="113"/>
      <c r="AH71" s="114"/>
      <c r="AI71" s="108"/>
      <c r="AJ71" s="109"/>
      <c r="AK71" s="110"/>
    </row>
    <row r="72" spans="2:37" ht="17.25" customHeight="1" thickBot="1" x14ac:dyDescent="0.5">
      <c r="B72" s="131"/>
      <c r="C72" s="132"/>
      <c r="D72" s="139"/>
      <c r="E72" s="140"/>
      <c r="F72" s="140"/>
      <c r="G72" s="140"/>
      <c r="H72" s="140"/>
      <c r="I72" s="140"/>
      <c r="J72" s="141"/>
      <c r="K72" s="144"/>
      <c r="L72" s="132"/>
      <c r="M72" s="102"/>
      <c r="N72" s="103"/>
      <c r="O72" s="103"/>
      <c r="P72" s="104"/>
      <c r="Q72" s="102"/>
      <c r="R72" s="103"/>
      <c r="S72" s="103"/>
      <c r="T72" s="104"/>
      <c r="U72" s="102"/>
      <c r="V72" s="103"/>
      <c r="W72" s="103"/>
      <c r="X72" s="104"/>
      <c r="Y72" s="102"/>
      <c r="Z72" s="103"/>
      <c r="AA72" s="103"/>
      <c r="AB72" s="104"/>
      <c r="AC72" s="102"/>
      <c r="AD72" s="103"/>
      <c r="AE72" s="103"/>
      <c r="AF72" s="104"/>
      <c r="AG72" s="115"/>
      <c r="AH72" s="116"/>
      <c r="AI72" s="99"/>
      <c r="AJ72" s="100"/>
      <c r="AK72" s="101"/>
    </row>
    <row r="73" spans="2:37" ht="15" customHeight="1" x14ac:dyDescent="0.45">
      <c r="B73" s="74"/>
      <c r="C73" s="75"/>
      <c r="D73" s="77"/>
      <c r="E73" s="78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9"/>
      <c r="R73" s="79"/>
      <c r="S73" s="79"/>
      <c r="T73" s="79"/>
      <c r="U73" s="79"/>
      <c r="V73" s="79"/>
      <c r="W73" s="79"/>
      <c r="X73" s="79"/>
      <c r="Y73" s="79"/>
      <c r="Z73" s="76"/>
      <c r="AA73" s="124" t="s">
        <v>159</v>
      </c>
      <c r="AB73" s="124"/>
      <c r="AC73" s="125" t="str">
        <f>IF(SUM(AG25:AH72)=0,"",SUM(AG25:AH72))</f>
        <v/>
      </c>
      <c r="AD73" s="125"/>
      <c r="AE73" s="125"/>
      <c r="AF73" s="124" t="s">
        <v>160</v>
      </c>
      <c r="AG73" s="124"/>
      <c r="AH73" s="126"/>
      <c r="AI73" s="71"/>
      <c r="AJ73" s="72"/>
      <c r="AK73" s="73"/>
    </row>
    <row r="74" spans="2:37" ht="15" customHeight="1" x14ac:dyDescent="0.45">
      <c r="B74" s="74"/>
      <c r="C74" s="75"/>
      <c r="D74" s="77"/>
      <c r="E74" s="78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9"/>
      <c r="R74" s="79"/>
      <c r="S74" s="79"/>
      <c r="T74" s="79"/>
      <c r="U74" s="79"/>
      <c r="V74" s="79"/>
      <c r="W74" s="79"/>
      <c r="X74" s="79"/>
      <c r="Y74" s="79"/>
      <c r="Z74" s="76"/>
      <c r="AA74" s="124"/>
      <c r="AB74" s="124"/>
      <c r="AC74" s="125"/>
      <c r="AD74" s="125"/>
      <c r="AE74" s="125"/>
      <c r="AF74" s="124"/>
      <c r="AG74" s="124"/>
      <c r="AH74" s="126"/>
      <c r="AI74" s="71"/>
      <c r="AJ74" s="72"/>
      <c r="AK74" s="73"/>
    </row>
    <row r="75" spans="2:37" s="88" customFormat="1" ht="15" customHeight="1" thickBot="1" x14ac:dyDescent="0.5">
      <c r="B75" s="89"/>
      <c r="C75" s="90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0"/>
      <c r="AD75" s="90"/>
      <c r="AE75" s="90"/>
      <c r="AF75" s="90"/>
      <c r="AG75" s="92"/>
      <c r="AH75" s="92"/>
      <c r="AI75" s="93"/>
      <c r="AJ75" s="94"/>
      <c r="AK75" s="95"/>
    </row>
  </sheetData>
  <sheetProtection password="DEF2" sheet="1" selectLockedCells="1"/>
  <mergeCells count="287">
    <mergeCell ref="AC49:AF50"/>
    <mergeCell ref="AG49:AH52"/>
    <mergeCell ref="M51:P51"/>
    <mergeCell ref="Q51:T51"/>
    <mergeCell ref="U51:X51"/>
    <mergeCell ref="Y51:AB51"/>
    <mergeCell ref="AC51:AF51"/>
    <mergeCell ref="M52:P52"/>
    <mergeCell ref="Q52:T52"/>
    <mergeCell ref="U52:X52"/>
    <mergeCell ref="Y52:AB52"/>
    <mergeCell ref="AC52:AF52"/>
    <mergeCell ref="B37:C40"/>
    <mergeCell ref="D37:J40"/>
    <mergeCell ref="K37:L40"/>
    <mergeCell ref="M37:P38"/>
    <mergeCell ref="Q37:T38"/>
    <mergeCell ref="U37:X38"/>
    <mergeCell ref="Y37:AB38"/>
    <mergeCell ref="AC37:AF38"/>
    <mergeCell ref="AG37:AH40"/>
    <mergeCell ref="M39:P39"/>
    <mergeCell ref="Q39:T39"/>
    <mergeCell ref="U39:X39"/>
    <mergeCell ref="Y39:AB39"/>
    <mergeCell ref="AC39:AF39"/>
    <mergeCell ref="M40:P40"/>
    <mergeCell ref="Q40:T40"/>
    <mergeCell ref="U40:X40"/>
    <mergeCell ref="Y40:AB40"/>
    <mergeCell ref="AC40:AF40"/>
    <mergeCell ref="B13:G14"/>
    <mergeCell ref="H13:O14"/>
    <mergeCell ref="P13:W14"/>
    <mergeCell ref="X13:AK14"/>
    <mergeCell ref="B15:G17"/>
    <mergeCell ref="H15:AK17"/>
    <mergeCell ref="B18:G18"/>
    <mergeCell ref="H18:I18"/>
    <mergeCell ref="K18:AB18"/>
    <mergeCell ref="AF18:AG18"/>
    <mergeCell ref="AC18:AE18"/>
    <mergeCell ref="Y23:Z24"/>
    <mergeCell ref="AA23:AA24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Z4:AB8"/>
    <mergeCell ref="AI18:AJ18"/>
    <mergeCell ref="AD6:AE7"/>
    <mergeCell ref="AF6:AF7"/>
    <mergeCell ref="AG6:AK7"/>
    <mergeCell ref="K9:Z11"/>
    <mergeCell ref="AG20:AH24"/>
    <mergeCell ref="AI20:AK24"/>
    <mergeCell ref="M21:P22"/>
    <mergeCell ref="Q21:T22"/>
    <mergeCell ref="U21:X22"/>
    <mergeCell ref="Y21:AB22"/>
    <mergeCell ref="AC21:AF22"/>
    <mergeCell ref="B25:C28"/>
    <mergeCell ref="D25:J28"/>
    <mergeCell ref="K25:L28"/>
    <mergeCell ref="M25:P26"/>
    <mergeCell ref="Q25:T26"/>
    <mergeCell ref="U25:X26"/>
    <mergeCell ref="T23:T24"/>
    <mergeCell ref="U23:V24"/>
    <mergeCell ref="W23:W24"/>
    <mergeCell ref="X23:X24"/>
    <mergeCell ref="B20:J24"/>
    <mergeCell ref="K20:L24"/>
    <mergeCell ref="M20:AF20"/>
    <mergeCell ref="Y25:AB26"/>
    <mergeCell ref="AC25:AF26"/>
    <mergeCell ref="M23:N24"/>
    <mergeCell ref="O23:O24"/>
    <mergeCell ref="P23:P24"/>
    <mergeCell ref="Q23:R24"/>
    <mergeCell ref="S23:S24"/>
    <mergeCell ref="AB23:AB24"/>
    <mergeCell ref="AC23:AD24"/>
    <mergeCell ref="AE23:AE24"/>
    <mergeCell ref="AF23:AF24"/>
    <mergeCell ref="AG25:AH28"/>
    <mergeCell ref="M27:P27"/>
    <mergeCell ref="Q27:T27"/>
    <mergeCell ref="U27:X27"/>
    <mergeCell ref="Y27:AB27"/>
    <mergeCell ref="AC27:AF27"/>
    <mergeCell ref="M28:P28"/>
    <mergeCell ref="Q28:T28"/>
    <mergeCell ref="U28:X28"/>
    <mergeCell ref="Y28:AB28"/>
    <mergeCell ref="AC28:AF28"/>
    <mergeCell ref="B29:C32"/>
    <mergeCell ref="D29:J32"/>
    <mergeCell ref="K29:L32"/>
    <mergeCell ref="M29:P30"/>
    <mergeCell ref="Q29:T30"/>
    <mergeCell ref="U29:X30"/>
    <mergeCell ref="Y29:AB30"/>
    <mergeCell ref="AC29:AF30"/>
    <mergeCell ref="AG29:AH32"/>
    <mergeCell ref="M31:P31"/>
    <mergeCell ref="Q31:T31"/>
    <mergeCell ref="U31:X31"/>
    <mergeCell ref="Y31:AB31"/>
    <mergeCell ref="AC31:AF31"/>
    <mergeCell ref="M32:P32"/>
    <mergeCell ref="Q32:T32"/>
    <mergeCell ref="U32:X32"/>
    <mergeCell ref="Y32:AB32"/>
    <mergeCell ref="AC32:AF32"/>
    <mergeCell ref="B33:C36"/>
    <mergeCell ref="D33:J36"/>
    <mergeCell ref="K33:L36"/>
    <mergeCell ref="M33:P34"/>
    <mergeCell ref="Q33:T34"/>
    <mergeCell ref="U33:X34"/>
    <mergeCell ref="Y33:AB34"/>
    <mergeCell ref="AC33:AF34"/>
    <mergeCell ref="AG33:AH36"/>
    <mergeCell ref="AI33:AK36"/>
    <mergeCell ref="M35:P35"/>
    <mergeCell ref="Q35:T35"/>
    <mergeCell ref="U35:X35"/>
    <mergeCell ref="Y35:AB35"/>
    <mergeCell ref="AC35:AF35"/>
    <mergeCell ref="M36:P36"/>
    <mergeCell ref="Q36:T36"/>
    <mergeCell ref="U36:X36"/>
    <mergeCell ref="Y36:AB36"/>
    <mergeCell ref="AC36:AF36"/>
    <mergeCell ref="B41:C44"/>
    <mergeCell ref="D41:J44"/>
    <mergeCell ref="K41:L44"/>
    <mergeCell ref="M41:P42"/>
    <mergeCell ref="Q41:T42"/>
    <mergeCell ref="U41:X42"/>
    <mergeCell ref="Y41:AB42"/>
    <mergeCell ref="AC41:AF42"/>
    <mergeCell ref="AC44:AF44"/>
    <mergeCell ref="AG41:AH44"/>
    <mergeCell ref="M43:P43"/>
    <mergeCell ref="Q43:T43"/>
    <mergeCell ref="U43:X43"/>
    <mergeCell ref="Y43:AB43"/>
    <mergeCell ref="AC43:AF43"/>
    <mergeCell ref="M44:P44"/>
    <mergeCell ref="Q44:T44"/>
    <mergeCell ref="U44:X44"/>
    <mergeCell ref="Y44:AB44"/>
    <mergeCell ref="AC45:AF46"/>
    <mergeCell ref="AG45:AH48"/>
    <mergeCell ref="AI45:AK47"/>
    <mergeCell ref="M47:P47"/>
    <mergeCell ref="Q47:T47"/>
    <mergeCell ref="U47:X47"/>
    <mergeCell ref="Y47:AB47"/>
    <mergeCell ref="AC47:AF47"/>
    <mergeCell ref="M48:P48"/>
    <mergeCell ref="M45:P46"/>
    <mergeCell ref="Q45:T46"/>
    <mergeCell ref="U45:X46"/>
    <mergeCell ref="Q48:T48"/>
    <mergeCell ref="U48:X48"/>
    <mergeCell ref="Y48:AB48"/>
    <mergeCell ref="AC48:AF48"/>
    <mergeCell ref="AI48:AK48"/>
    <mergeCell ref="B45:C48"/>
    <mergeCell ref="D45:J48"/>
    <mergeCell ref="K45:L48"/>
    <mergeCell ref="Y45:AB46"/>
    <mergeCell ref="B53:C56"/>
    <mergeCell ref="D53:J56"/>
    <mergeCell ref="K53:L56"/>
    <mergeCell ref="M53:P54"/>
    <mergeCell ref="Q53:T54"/>
    <mergeCell ref="U53:X54"/>
    <mergeCell ref="Y53:AB54"/>
    <mergeCell ref="B49:C52"/>
    <mergeCell ref="D49:J52"/>
    <mergeCell ref="K49:L52"/>
    <mergeCell ref="M49:P50"/>
    <mergeCell ref="Q49:T50"/>
    <mergeCell ref="U49:X50"/>
    <mergeCell ref="Y49:AB50"/>
    <mergeCell ref="AC53:AF54"/>
    <mergeCell ref="AG53:AH56"/>
    <mergeCell ref="M55:P55"/>
    <mergeCell ref="Q55:T55"/>
    <mergeCell ref="U55:X55"/>
    <mergeCell ref="Y55:AB55"/>
    <mergeCell ref="AC55:AF55"/>
    <mergeCell ref="M56:P56"/>
    <mergeCell ref="Q56:T56"/>
    <mergeCell ref="U56:X56"/>
    <mergeCell ref="Y56:AB56"/>
    <mergeCell ref="AC56:AF56"/>
    <mergeCell ref="B57:C60"/>
    <mergeCell ref="D57:J60"/>
    <mergeCell ref="K57:L60"/>
    <mergeCell ref="M57:P58"/>
    <mergeCell ref="Q57:T58"/>
    <mergeCell ref="U57:X58"/>
    <mergeCell ref="Y57:AB58"/>
    <mergeCell ref="AC57:AF58"/>
    <mergeCell ref="AC60:AF60"/>
    <mergeCell ref="AG57:AH60"/>
    <mergeCell ref="M59:P59"/>
    <mergeCell ref="Q59:T59"/>
    <mergeCell ref="U59:X59"/>
    <mergeCell ref="Y59:AB59"/>
    <mergeCell ref="AC59:AF59"/>
    <mergeCell ref="M60:P60"/>
    <mergeCell ref="Q60:T60"/>
    <mergeCell ref="U60:X60"/>
    <mergeCell ref="Y60:AB60"/>
    <mergeCell ref="AG61:AH64"/>
    <mergeCell ref="M63:P63"/>
    <mergeCell ref="Q63:T63"/>
    <mergeCell ref="U63:X63"/>
    <mergeCell ref="Y63:AB63"/>
    <mergeCell ref="AC63:AF63"/>
    <mergeCell ref="M64:P64"/>
    <mergeCell ref="Q64:T64"/>
    <mergeCell ref="M61:P62"/>
    <mergeCell ref="Q61:T62"/>
    <mergeCell ref="U61:X62"/>
    <mergeCell ref="U64:X64"/>
    <mergeCell ref="Y64:AB64"/>
    <mergeCell ref="AC64:AF64"/>
    <mergeCell ref="B65:C68"/>
    <mergeCell ref="D65:J68"/>
    <mergeCell ref="K65:L68"/>
    <mergeCell ref="M65:P66"/>
    <mergeCell ref="Q65:T66"/>
    <mergeCell ref="U65:X66"/>
    <mergeCell ref="Y65:AB66"/>
    <mergeCell ref="AC65:AF66"/>
    <mergeCell ref="B61:C64"/>
    <mergeCell ref="D61:J64"/>
    <mergeCell ref="K61:L64"/>
    <mergeCell ref="Y61:AB62"/>
    <mergeCell ref="AC61:AF62"/>
    <mergeCell ref="AA73:AB74"/>
    <mergeCell ref="AC73:AE74"/>
    <mergeCell ref="AF73:AH74"/>
    <mergeCell ref="B69:C72"/>
    <mergeCell ref="D69:J72"/>
    <mergeCell ref="K69:L72"/>
    <mergeCell ref="M69:P70"/>
    <mergeCell ref="Q69:T70"/>
    <mergeCell ref="U69:X70"/>
    <mergeCell ref="Y69:AB70"/>
    <mergeCell ref="AC69:AF70"/>
    <mergeCell ref="Y72:AB72"/>
    <mergeCell ref="AC72:AF72"/>
    <mergeCell ref="AG65:AH68"/>
    <mergeCell ref="M67:P67"/>
    <mergeCell ref="Q67:T67"/>
    <mergeCell ref="U67:X67"/>
    <mergeCell ref="Y67:AB67"/>
    <mergeCell ref="AC67:AF67"/>
    <mergeCell ref="M68:P68"/>
    <mergeCell ref="Q68:T68"/>
    <mergeCell ref="U68:X68"/>
    <mergeCell ref="Y68:AB68"/>
    <mergeCell ref="AC68:AF68"/>
    <mergeCell ref="AI72:AK72"/>
    <mergeCell ref="U72:X72"/>
    <mergeCell ref="Q72:T72"/>
    <mergeCell ref="M72:P72"/>
    <mergeCell ref="AC71:AF71"/>
    <mergeCell ref="Y71:AB71"/>
    <mergeCell ref="U71:X71"/>
    <mergeCell ref="Q71:T71"/>
    <mergeCell ref="M71:P71"/>
    <mergeCell ref="AI69:AK71"/>
    <mergeCell ref="AG69:AH72"/>
  </mergeCells>
  <phoneticPr fontId="1"/>
  <conditionalFormatting sqref="H13 X13 H15 H18">
    <cfRule type="expression" dxfId="103" priority="48" stopIfTrue="1">
      <formula>ISBLANK(H13)</formula>
    </cfRule>
  </conditionalFormatting>
  <conditionalFormatting sqref="AC2">
    <cfRule type="expression" dxfId="102" priority="47" stopIfTrue="1">
      <formula>OR(ISBLANK(AC2),LEN(AC2)&lt;&gt;7)</formula>
    </cfRule>
  </conditionalFormatting>
  <conditionalFormatting sqref="Z4">
    <cfRule type="expression" dxfId="101" priority="43">
      <formula>AND(AC4="☑",AF4="☑")</formula>
    </cfRule>
    <cfRule type="expression" dxfId="100" priority="44">
      <formula>AND(AC6="☑",AF6="☑")</formula>
    </cfRule>
    <cfRule type="expression" dxfId="99" priority="45" stopIfTrue="1">
      <formula>AND(AC4="☑",OR(AC6="☑",AF6="☑"))</formula>
    </cfRule>
    <cfRule type="expression" dxfId="98" priority="46" stopIfTrue="1">
      <formula>AND(AF4="☑",OR(AC6="☑",AF6="☑"))</formula>
    </cfRule>
  </conditionalFormatting>
  <conditionalFormatting sqref="AC1:AD1">
    <cfRule type="expression" dxfId="97" priority="49">
      <formula>#REF!="☑"</formula>
    </cfRule>
  </conditionalFormatting>
  <conditionalFormatting sqref="D25:J36 D53:J72 D41:J48">
    <cfRule type="expression" dxfId="96" priority="13">
      <formula>AG25=""</formula>
    </cfRule>
  </conditionalFormatting>
  <conditionalFormatting sqref="AI33:AK36">
    <cfRule type="containsText" dxfId="95" priority="34" operator="containsText" text="ウエイト">
      <formula>NOT(ISERROR(SEARCH("ウエイト",AI33)))</formula>
    </cfRule>
  </conditionalFormatting>
  <conditionalFormatting sqref="AE1:AJ1">
    <cfRule type="expression" dxfId="94" priority="27">
      <formula>ISBLANK(AE1)</formula>
    </cfRule>
  </conditionalFormatting>
  <conditionalFormatting sqref="D70:J70">
    <cfRule type="expression" dxfId="93" priority="205">
      <formula>AND(AF7="□",#REF!="✔")</formula>
    </cfRule>
  </conditionalFormatting>
  <conditionalFormatting sqref="D71:J71">
    <cfRule type="expression" dxfId="92" priority="209">
      <formula>AND(AF8="□",#REF!="✔")</formula>
    </cfRule>
  </conditionalFormatting>
  <conditionalFormatting sqref="AI48:AK48">
    <cfRule type="expression" dxfId="91" priority="215">
      <formula>AND(AF6="□",Y48="✔",ISNUMBER(AI48))</formula>
    </cfRule>
    <cfRule type="expression" dxfId="90" priority="216">
      <formula>AND(AF6="□",ISBLANK(AI48),Y48="✔")</formula>
    </cfRule>
  </conditionalFormatting>
  <conditionalFormatting sqref="AI45:AK47">
    <cfRule type="expression" dxfId="89" priority="261">
      <formula>AND(AF6="□",Y48="✔")</formula>
    </cfRule>
  </conditionalFormatting>
  <conditionalFormatting sqref="D37:J40">
    <cfRule type="expression" dxfId="88" priority="2">
      <formula>AG37=""</formula>
    </cfRule>
  </conditionalFormatting>
  <conditionalFormatting sqref="D49:J52">
    <cfRule type="expression" dxfId="87" priority="1">
      <formula>AG49=""</formula>
    </cfRule>
  </conditionalFormatting>
  <conditionalFormatting sqref="AI72:AK72">
    <cfRule type="expression" dxfId="86" priority="277">
      <formula>AND(AF6="☑",Y72="✔",ISNUMBER(AI72)=FALSE)</formula>
    </cfRule>
    <cfRule type="expression" dxfId="85" priority="278">
      <formula>AND(AF6="☑",Y72="✔")</formula>
    </cfRule>
  </conditionalFormatting>
  <conditionalFormatting sqref="D69:J69">
    <cfRule type="expression" dxfId="84" priority="279">
      <formula>AND(AF6="□",Y72="✔")</formula>
    </cfRule>
  </conditionalFormatting>
  <conditionalFormatting sqref="D72:J72">
    <cfRule type="expression" dxfId="83" priority="280">
      <formula>AND(AF9="□",Y73="✔")</formula>
    </cfRule>
  </conditionalFormatting>
  <conditionalFormatting sqref="AI69:AK71">
    <cfRule type="expression" dxfId="82" priority="281">
      <formula>AND(AF6="☑",Y72="✔")</formula>
    </cfRule>
  </conditionalFormatting>
  <dataValidations count="7">
    <dataValidation type="list" allowBlank="1" showInputMessage="1" showErrorMessage="1" sqref="AC4:AC8 AF4:AF7" xr:uid="{00000000-0002-0000-0000-000000000000}">
      <formula1>"□,☑"</formula1>
    </dataValidation>
    <dataValidation type="list" allowBlank="1" showInputMessage="1" showErrorMessage="1" sqref="M28:AF28 M32:AF32 M44:AF44 M48:AF48 M40:AF40 M56:AF56 M60:AF60 M72:AF72 M64:AF64 M68:AF68 M36:AF36 M52:AF52" xr:uid="{00000000-0002-0000-0000-000001000000}">
      <formula1>"✔"</formula1>
    </dataValidation>
    <dataValidation type="whole" operator="greaterThanOrEqual" allowBlank="1" showInputMessage="1" showErrorMessage="1" sqref="AI48:AK48" xr:uid="{00000000-0002-0000-0000-000002000000}">
      <formula1>50</formula1>
    </dataValidation>
    <dataValidation type="whole" operator="greaterThanOrEqual" allowBlank="1" showInputMessage="1" showErrorMessage="1" error="初回の目標被験者数以下とすることは出来ません。" sqref="AF18:AG18" xr:uid="{00000000-0002-0000-0000-000003000000}">
      <formula1>H18</formula1>
    </dataValidation>
    <dataValidation type="whole" operator="greaterThanOrEqual" allowBlank="1" showInputMessage="1" showErrorMessage="1" sqref="AI18:AJ18" xr:uid="{00000000-0002-0000-0000-000004000000}">
      <formula1>AF18</formula1>
    </dataValidation>
    <dataValidation type="whole" operator="notEqual" allowBlank="1" showInputMessage="1" showErrorMessage="1" sqref="H18:I18" xr:uid="{00000000-0002-0000-0000-000005000000}">
      <formula1>0</formula1>
    </dataValidation>
    <dataValidation type="whole" operator="greaterThan" allowBlank="1" showInputMessage="1" showErrorMessage="1" sqref="AI72:AK72" xr:uid="{00000000-0002-0000-0000-000006000000}">
      <formula1>0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3" fitToHeight="0" orientation="portrait" r:id="rId1"/>
  <ignoredErrors>
    <ignoredError sqref="AG33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2" id="{75EDD6C0-AC32-4A75-B995-1927550FE6AB}">
            <xm:f>別表1!$S$13="☑"</xm:f>
            <x14:dxf>
              <font>
                <color auto="1"/>
              </font>
              <fill>
                <patternFill patternType="none">
                  <bgColor auto="1"/>
                </patternFill>
              </fill>
            </x14:dxf>
          </x14:cfRule>
          <xm:sqref>AC18:AK18</xm:sqref>
        </x14:conditionalFormatting>
        <x14:conditionalFormatting xmlns:xm="http://schemas.microsoft.com/office/excel/2006/main">
          <x14:cfRule type="expression" priority="21" id="{F962FFB2-DB00-4117-9BC2-85D4C6AFEF58}">
            <xm:f>AND(別表1!$S$13="☑",AF18="")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AF18:AG18</xm:sqref>
        </x14:conditionalFormatting>
        <x14:conditionalFormatting xmlns:xm="http://schemas.microsoft.com/office/excel/2006/main">
          <x14:cfRule type="expression" priority="20" id="{2710F277-C3D2-47A4-9FD5-50C3ADC413FF}">
            <xm:f>AND(別表1!$S$13="☑",AI18="")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AI18:AJ18</xm:sqref>
        </x14:conditionalFormatting>
        <x14:conditionalFormatting xmlns:xm="http://schemas.microsoft.com/office/excel/2006/main">
          <x14:cfRule type="expression" priority="19" id="{938D1D18-9C99-48BF-871D-56DF53313D36}">
            <xm:f>AND(別表1!S12="□",OR(AF18&lt;&gt;"",AI18&lt;&gt;""))</xm:f>
            <x14:dxf>
              <font>
                <color rgb="FF0000FF"/>
              </font>
              <fill>
                <patternFill patternType="none">
                  <bgColor auto="1"/>
                </patternFill>
              </fill>
            </x14:dxf>
          </x14:cfRule>
          <xm:sqref>AC18:AE18</xm:sqref>
        </x14:conditionalFormatting>
        <x14:conditionalFormatting xmlns:xm="http://schemas.microsoft.com/office/excel/2006/main">
          <x14:cfRule type="expression" priority="18" id="{8A78DE2A-7111-466B-91BB-24FA9AC0B776}">
            <xm:f>AND(別表1!S13="☑",K18="")</xm:f>
            <x14:dxf>
              <fill>
                <patternFill patternType="gray125">
                  <bgColor theme="0" tint="-4.9989318521683403E-2"/>
                </patternFill>
              </fill>
            </x14:dxf>
          </x14:cfRule>
          <xm:sqref>K18:AB18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31"/>
  <sheetViews>
    <sheetView workbookViewId="0">
      <selection activeCell="F21" sqref="F21"/>
    </sheetView>
  </sheetViews>
  <sheetFormatPr defaultRowHeight="18.75" x14ac:dyDescent="0.45"/>
  <cols>
    <col min="1" max="1" width="8" style="1" customWidth="1"/>
    <col min="2" max="2" width="3.5546875" style="1" bestFit="1" customWidth="1"/>
    <col min="3" max="3" width="9.88671875" style="1" bestFit="1" customWidth="1"/>
    <col min="4" max="4" width="8.44140625" style="1" bestFit="1" customWidth="1"/>
    <col min="5" max="5" width="8" style="1" customWidth="1"/>
    <col min="6" max="6" width="8.5546875" style="1" bestFit="1" customWidth="1"/>
    <col min="7" max="7" width="8.44140625" style="1" bestFit="1" customWidth="1"/>
    <col min="8" max="17" width="8.88671875" style="1"/>
    <col min="18" max="18" width="4.88671875" style="1" bestFit="1" customWidth="1"/>
    <col min="19" max="21" width="7.77734375" style="1" bestFit="1" customWidth="1"/>
    <col min="22" max="23" width="8.88671875" style="1"/>
    <col min="24" max="24" width="15.21875" style="1" customWidth="1"/>
    <col min="25" max="16384" width="8.88671875" style="1"/>
  </cols>
  <sheetData>
    <row r="1" spans="2:24" x14ac:dyDescent="0.4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W1"/>
      <c r="X1" s="2"/>
    </row>
    <row r="2" spans="2:24" x14ac:dyDescent="0.45">
      <c r="B2" s="383" t="s">
        <v>161</v>
      </c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R2" s="384" t="s">
        <v>162</v>
      </c>
      <c r="S2" s="384"/>
      <c r="T2" s="384"/>
      <c r="U2" s="384"/>
      <c r="W2"/>
      <c r="X2" s="3" t="s">
        <v>163</v>
      </c>
    </row>
    <row r="3" spans="2:24" ht="66" x14ac:dyDescent="0.45">
      <c r="C3" s="1" t="s">
        <v>164</v>
      </c>
      <c r="D3" s="4" t="s">
        <v>165</v>
      </c>
      <c r="E3" s="5" t="s">
        <v>166</v>
      </c>
      <c r="F3" s="6" t="s">
        <v>167</v>
      </c>
      <c r="G3" s="4" t="s">
        <v>168</v>
      </c>
      <c r="H3" s="7" t="s">
        <v>169</v>
      </c>
      <c r="I3" s="4" t="s">
        <v>170</v>
      </c>
      <c r="J3" s="4" t="s">
        <v>171</v>
      </c>
      <c r="K3" s="8" t="s">
        <v>172</v>
      </c>
      <c r="L3" s="8" t="s">
        <v>173</v>
      </c>
      <c r="M3" s="8" t="s">
        <v>174</v>
      </c>
      <c r="N3" s="4" t="s">
        <v>175</v>
      </c>
      <c r="O3" s="4" t="s">
        <v>176</v>
      </c>
      <c r="R3" s="2" t="s">
        <v>177</v>
      </c>
      <c r="S3" s="2" t="s">
        <v>178</v>
      </c>
      <c r="T3" s="9" t="s">
        <v>179</v>
      </c>
      <c r="U3" s="9" t="s">
        <v>180</v>
      </c>
      <c r="W3"/>
      <c r="X3" s="10" t="s">
        <v>181</v>
      </c>
    </row>
    <row r="4" spans="2:24" x14ac:dyDescent="0.45">
      <c r="B4" s="11">
        <v>1</v>
      </c>
      <c r="C4" s="11">
        <v>1</v>
      </c>
      <c r="D4" s="12">
        <v>1</v>
      </c>
      <c r="E4" s="12">
        <v>0</v>
      </c>
      <c r="F4" s="12">
        <v>1</v>
      </c>
      <c r="G4" s="12">
        <v>1</v>
      </c>
      <c r="H4" s="13">
        <v>1</v>
      </c>
      <c r="I4" s="12">
        <v>0</v>
      </c>
      <c r="J4" s="12">
        <v>1</v>
      </c>
      <c r="K4" s="12">
        <v>1</v>
      </c>
      <c r="L4" s="12">
        <v>0</v>
      </c>
      <c r="M4" s="12">
        <v>1</v>
      </c>
      <c r="N4" s="11">
        <v>1</v>
      </c>
      <c r="O4" s="11">
        <v>1</v>
      </c>
      <c r="R4" s="14">
        <v>4</v>
      </c>
      <c r="S4" s="15">
        <v>0.4</v>
      </c>
      <c r="T4" s="15">
        <v>0.15</v>
      </c>
      <c r="U4" s="15">
        <v>0.3</v>
      </c>
      <c r="W4"/>
      <c r="X4" s="16" t="s">
        <v>182</v>
      </c>
    </row>
    <row r="5" spans="2:24" x14ac:dyDescent="0.45">
      <c r="B5" s="11">
        <v>5</v>
      </c>
      <c r="C5" s="11">
        <v>3</v>
      </c>
      <c r="D5" s="12">
        <v>3</v>
      </c>
      <c r="E5" s="12">
        <v>3</v>
      </c>
      <c r="F5" s="12">
        <v>3</v>
      </c>
      <c r="G5" s="12">
        <v>3</v>
      </c>
      <c r="H5" s="13">
        <v>2</v>
      </c>
      <c r="I5" s="12">
        <v>0</v>
      </c>
      <c r="J5" s="12">
        <v>2</v>
      </c>
      <c r="K5" s="12">
        <v>2</v>
      </c>
      <c r="L5" s="12">
        <v>2</v>
      </c>
      <c r="M5" s="12">
        <v>2</v>
      </c>
      <c r="N5" s="11">
        <v>2</v>
      </c>
      <c r="O5" s="11">
        <v>2</v>
      </c>
      <c r="R5" s="14">
        <v>5</v>
      </c>
      <c r="S5" s="15">
        <v>0.4</v>
      </c>
      <c r="T5" s="15">
        <v>0.11700000000000001</v>
      </c>
      <c r="U5" s="15">
        <v>0.25</v>
      </c>
      <c r="W5"/>
      <c r="X5" s="16">
        <v>3000</v>
      </c>
    </row>
    <row r="6" spans="2:24" x14ac:dyDescent="0.45">
      <c r="B6" s="11">
        <v>9</v>
      </c>
      <c r="C6" s="11">
        <v>5</v>
      </c>
      <c r="D6" s="12">
        <v>5</v>
      </c>
      <c r="E6" s="12">
        <v>5</v>
      </c>
      <c r="F6" s="12">
        <v>5</v>
      </c>
      <c r="G6" s="12">
        <v>5</v>
      </c>
      <c r="H6" s="13">
        <v>3</v>
      </c>
      <c r="I6" s="12">
        <v>0</v>
      </c>
      <c r="J6" s="12">
        <v>3</v>
      </c>
      <c r="K6" s="12">
        <v>0</v>
      </c>
      <c r="L6" s="12">
        <v>3</v>
      </c>
      <c r="M6" s="12">
        <v>0</v>
      </c>
      <c r="N6" s="11">
        <v>3</v>
      </c>
      <c r="O6" s="11">
        <v>3</v>
      </c>
      <c r="R6" s="14">
        <v>6</v>
      </c>
      <c r="S6" s="15">
        <v>0.35</v>
      </c>
      <c r="T6" s="15">
        <v>0.1</v>
      </c>
      <c r="U6" s="15">
        <v>0.25</v>
      </c>
      <c r="W6"/>
      <c r="X6" s="16">
        <v>5000</v>
      </c>
    </row>
    <row r="7" spans="2:24" x14ac:dyDescent="0.45">
      <c r="B7" s="11">
        <v>13</v>
      </c>
      <c r="C7" s="17">
        <v>8</v>
      </c>
      <c r="D7" s="18">
        <v>0</v>
      </c>
      <c r="E7" s="12">
        <v>0</v>
      </c>
      <c r="F7" s="12">
        <v>8</v>
      </c>
      <c r="G7" s="12">
        <v>0</v>
      </c>
      <c r="H7" s="19">
        <v>0</v>
      </c>
      <c r="I7" s="18">
        <v>0</v>
      </c>
      <c r="J7" s="18">
        <v>0</v>
      </c>
      <c r="K7" s="18">
        <v>0</v>
      </c>
      <c r="L7" s="18">
        <v>0</v>
      </c>
      <c r="M7" s="20">
        <v>0</v>
      </c>
      <c r="N7" s="17">
        <v>5</v>
      </c>
      <c r="O7" s="21">
        <v>0</v>
      </c>
      <c r="R7" s="14">
        <v>7</v>
      </c>
      <c r="S7" s="15">
        <v>0.3</v>
      </c>
      <c r="T7" s="15">
        <v>0.1</v>
      </c>
      <c r="U7" s="15">
        <v>0.2</v>
      </c>
      <c r="W7"/>
      <c r="X7" s="16">
        <v>7000</v>
      </c>
    </row>
    <row r="8" spans="2:24" x14ac:dyDescent="0.45">
      <c r="B8" s="11">
        <v>17</v>
      </c>
      <c r="C8" s="17">
        <v>0</v>
      </c>
      <c r="D8" s="12">
        <v>0</v>
      </c>
      <c r="E8" s="12">
        <v>0</v>
      </c>
      <c r="F8" s="12">
        <v>1</v>
      </c>
      <c r="G8" s="12">
        <v>0</v>
      </c>
      <c r="H8" s="19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7">
        <v>0</v>
      </c>
      <c r="O8" s="17">
        <v>0</v>
      </c>
      <c r="R8" s="14">
        <v>8</v>
      </c>
      <c r="S8" s="15">
        <v>0.3</v>
      </c>
      <c r="T8" s="15">
        <v>8.3000000000000004E-2</v>
      </c>
      <c r="U8" s="15">
        <v>0.2</v>
      </c>
      <c r="W8"/>
      <c r="X8" s="16">
        <v>10000</v>
      </c>
    </row>
    <row r="9" spans="2:24" x14ac:dyDescent="0.45">
      <c r="R9" s="14">
        <v>9</v>
      </c>
      <c r="S9" s="15">
        <v>0.25</v>
      </c>
      <c r="T9" s="15">
        <v>7.9000000000000001E-2</v>
      </c>
      <c r="U9" s="15">
        <v>0.2</v>
      </c>
      <c r="W9"/>
      <c r="X9" s="16">
        <v>20000</v>
      </c>
    </row>
    <row r="10" spans="2:24" x14ac:dyDescent="0.45">
      <c r="R10" s="14">
        <v>10</v>
      </c>
      <c r="S10" s="15">
        <v>0.2</v>
      </c>
      <c r="T10" s="15">
        <v>8.1000000000000003E-2</v>
      </c>
      <c r="U10" s="15">
        <v>0.15</v>
      </c>
      <c r="W10"/>
      <c r="X10" s="16" t="s">
        <v>182</v>
      </c>
    </row>
    <row r="11" spans="2:24" x14ac:dyDescent="0.45">
      <c r="R11" s="14">
        <v>11</v>
      </c>
      <c r="S11" s="15">
        <v>0.2</v>
      </c>
      <c r="T11" s="15">
        <v>7.1999999999999995E-2</v>
      </c>
      <c r="U11" s="15">
        <v>0.15</v>
      </c>
      <c r="W11"/>
      <c r="X11" s="16" t="s">
        <v>182</v>
      </c>
    </row>
    <row r="12" spans="2:24" x14ac:dyDescent="0.45">
      <c r="R12" s="14">
        <v>12</v>
      </c>
      <c r="S12" s="15">
        <v>0.2</v>
      </c>
      <c r="T12" s="15">
        <v>6.5000000000000002E-2</v>
      </c>
      <c r="U12" s="15">
        <v>0.15</v>
      </c>
      <c r="W12"/>
      <c r="X12" s="16" t="s">
        <v>182</v>
      </c>
    </row>
    <row r="13" spans="2:24" x14ac:dyDescent="0.45">
      <c r="R13" s="14">
        <v>0</v>
      </c>
      <c r="S13" s="14"/>
      <c r="T13" s="14"/>
      <c r="U13" s="14"/>
      <c r="W13"/>
      <c r="X13" s="16" t="s">
        <v>182</v>
      </c>
    </row>
    <row r="14" spans="2:24" x14ac:dyDescent="0.45">
      <c r="R14" s="14">
        <v>0</v>
      </c>
      <c r="S14" s="14"/>
      <c r="T14" s="14"/>
      <c r="U14" s="14"/>
      <c r="W14"/>
      <c r="X14" s="16" t="s">
        <v>182</v>
      </c>
    </row>
    <row r="15" spans="2:24" x14ac:dyDescent="0.45">
      <c r="R15" s="14">
        <v>0</v>
      </c>
      <c r="S15" s="14"/>
      <c r="T15" s="14"/>
      <c r="U15" s="14"/>
      <c r="W15"/>
      <c r="X15" s="16" t="s">
        <v>182</v>
      </c>
    </row>
    <row r="16" spans="2:24" x14ac:dyDescent="0.45">
      <c r="R16" s="14">
        <v>0</v>
      </c>
      <c r="S16" s="14"/>
      <c r="T16" s="14"/>
      <c r="U16" s="14"/>
      <c r="W16"/>
      <c r="X16" s="16" t="s">
        <v>182</v>
      </c>
    </row>
    <row r="17" spans="18:24" x14ac:dyDescent="0.45">
      <c r="R17" s="14">
        <v>0</v>
      </c>
      <c r="S17" s="14"/>
      <c r="T17" s="14"/>
      <c r="U17" s="14"/>
      <c r="W17"/>
      <c r="X17" s="16" t="s">
        <v>182</v>
      </c>
    </row>
    <row r="18" spans="18:24" x14ac:dyDescent="0.45">
      <c r="R18" s="14">
        <v>0</v>
      </c>
      <c r="S18" s="14"/>
      <c r="T18" s="14"/>
      <c r="U18" s="14"/>
      <c r="W18"/>
      <c r="X18" s="16" t="s">
        <v>182</v>
      </c>
    </row>
    <row r="19" spans="18:24" x14ac:dyDescent="0.45">
      <c r="R19" s="14">
        <v>0</v>
      </c>
      <c r="S19" s="14"/>
      <c r="T19" s="14"/>
      <c r="U19" s="14"/>
      <c r="W19"/>
      <c r="X19" s="16" t="s">
        <v>182</v>
      </c>
    </row>
    <row r="20" spans="18:24" x14ac:dyDescent="0.45">
      <c r="R20" s="14">
        <v>0</v>
      </c>
      <c r="S20" s="14"/>
      <c r="T20" s="14"/>
      <c r="U20" s="14"/>
      <c r="W20"/>
      <c r="X20" s="16" t="s">
        <v>182</v>
      </c>
    </row>
    <row r="21" spans="18:24" x14ac:dyDescent="0.45">
      <c r="R21" s="14">
        <v>0</v>
      </c>
      <c r="S21" s="14"/>
      <c r="T21" s="14"/>
      <c r="U21" s="14"/>
      <c r="W21"/>
      <c r="X21" s="2"/>
    </row>
    <row r="22" spans="18:24" x14ac:dyDescent="0.45">
      <c r="R22" s="14">
        <v>0</v>
      </c>
      <c r="S22" s="14"/>
      <c r="T22" s="14"/>
      <c r="U22" s="14"/>
      <c r="W22"/>
      <c r="X22" s="2"/>
    </row>
    <row r="23" spans="18:24" x14ac:dyDescent="0.45">
      <c r="R23" s="14">
        <v>0</v>
      </c>
      <c r="S23" s="14"/>
      <c r="T23" s="14"/>
      <c r="U23" s="14"/>
      <c r="W23"/>
      <c r="X23" s="2"/>
    </row>
    <row r="24" spans="18:24" x14ac:dyDescent="0.45">
      <c r="R24" s="14">
        <v>0</v>
      </c>
      <c r="S24" s="14"/>
      <c r="T24" s="14"/>
      <c r="U24" s="14"/>
      <c r="W24"/>
      <c r="X24" s="2"/>
    </row>
    <row r="25" spans="18:24" x14ac:dyDescent="0.45">
      <c r="R25" s="14">
        <v>0</v>
      </c>
      <c r="S25" s="14"/>
      <c r="T25" s="14"/>
      <c r="U25" s="14"/>
      <c r="W25"/>
      <c r="X25" s="2"/>
    </row>
    <row r="26" spans="18:24" x14ac:dyDescent="0.45">
      <c r="R26" s="14">
        <v>0</v>
      </c>
      <c r="S26" s="14"/>
      <c r="T26" s="14"/>
      <c r="U26" s="14"/>
      <c r="W26"/>
      <c r="X26" s="2"/>
    </row>
    <row r="27" spans="18:24" x14ac:dyDescent="0.45">
      <c r="R27" s="14">
        <v>0</v>
      </c>
      <c r="S27" s="14"/>
      <c r="T27" s="14"/>
      <c r="U27" s="14"/>
      <c r="W27"/>
      <c r="X27" s="2"/>
    </row>
    <row r="28" spans="18:24" x14ac:dyDescent="0.45">
      <c r="R28" s="14">
        <v>0</v>
      </c>
      <c r="S28" s="14"/>
      <c r="T28" s="14"/>
      <c r="U28" s="14"/>
      <c r="W28"/>
      <c r="X28" s="2"/>
    </row>
    <row r="29" spans="18:24" x14ac:dyDescent="0.45">
      <c r="R29" s="14">
        <v>0</v>
      </c>
      <c r="S29" s="14"/>
      <c r="T29" s="14"/>
      <c r="U29" s="14"/>
      <c r="W29"/>
      <c r="X29" s="2"/>
    </row>
    <row r="30" spans="18:24" x14ac:dyDescent="0.45">
      <c r="R30" s="14">
        <v>0</v>
      </c>
      <c r="S30" s="14"/>
      <c r="T30" s="14"/>
      <c r="U30" s="14"/>
      <c r="W30"/>
      <c r="X30" s="2"/>
    </row>
    <row r="31" spans="18:24" x14ac:dyDescent="0.45">
      <c r="W31"/>
      <c r="X31" s="2"/>
    </row>
  </sheetData>
  <sheetProtection selectLockedCells="1"/>
  <mergeCells count="2">
    <mergeCell ref="B2:O2"/>
    <mergeCell ref="R2:U2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7">
    <pageSetUpPr fitToPage="1"/>
  </sheetPr>
  <dimension ref="A1:AK62"/>
  <sheetViews>
    <sheetView zoomScaleNormal="100" workbookViewId="0">
      <selection activeCell="S13" sqref="S13:S14"/>
    </sheetView>
  </sheetViews>
  <sheetFormatPr defaultRowHeight="18.75" x14ac:dyDescent="0.45"/>
  <cols>
    <col min="1" max="1" width="8.88671875" style="53"/>
    <col min="2" max="38" width="3.33203125" style="53" customWidth="1"/>
    <col min="39" max="40" width="8.88671875" style="53"/>
    <col min="41" max="41" width="9.88671875" style="53" bestFit="1" customWidth="1"/>
    <col min="42" max="42" width="33.44140625" style="53" customWidth="1"/>
    <col min="43" max="43" width="11.88671875" style="53" customWidth="1"/>
    <col min="44" max="44" width="13.33203125" style="53" customWidth="1"/>
    <col min="45" max="45" width="10.6640625" style="53" customWidth="1"/>
    <col min="46" max="46" width="18.21875" style="53" customWidth="1"/>
    <col min="47" max="16384" width="8.88671875" style="53"/>
  </cols>
  <sheetData>
    <row r="1" spans="1:37" ht="22.5" customHeight="1" thickBot="1" x14ac:dyDescent="0.5">
      <c r="A1" s="52"/>
      <c r="B1" s="52"/>
      <c r="C1" s="82" t="s">
        <v>222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659" t="s">
        <v>0</v>
      </c>
      <c r="AD1" s="659"/>
      <c r="AE1" s="660"/>
      <c r="AF1" s="660"/>
      <c r="AG1" s="660"/>
      <c r="AH1" s="660"/>
      <c r="AI1" s="660"/>
      <c r="AJ1" s="660"/>
    </row>
    <row r="2" spans="1:37" ht="11.25" customHeight="1" x14ac:dyDescent="0.45"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4"/>
      <c r="V2" s="54"/>
      <c r="W2" s="54"/>
      <c r="X2" s="52"/>
      <c r="Y2" s="52"/>
      <c r="Z2" s="661" t="s">
        <v>1</v>
      </c>
      <c r="AA2" s="662"/>
      <c r="AB2" s="662"/>
      <c r="AC2" s="663" t="str">
        <f>IF(ISBLANK(ポイント算出表!AC2),"",ポイント算出表!AC2)</f>
        <v/>
      </c>
      <c r="AD2" s="664"/>
      <c r="AE2" s="664"/>
      <c r="AF2" s="664"/>
      <c r="AG2" s="664"/>
      <c r="AH2" s="664"/>
      <c r="AI2" s="664"/>
      <c r="AJ2" s="664"/>
      <c r="AK2" s="665"/>
    </row>
    <row r="3" spans="1:37" ht="11.25" customHeight="1" x14ac:dyDescent="0.45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4"/>
      <c r="V3" s="54"/>
      <c r="W3" s="54"/>
      <c r="X3" s="52"/>
      <c r="Y3" s="52"/>
      <c r="Z3" s="548"/>
      <c r="AA3" s="477"/>
      <c r="AB3" s="477"/>
      <c r="AC3" s="666"/>
      <c r="AD3" s="667"/>
      <c r="AE3" s="667"/>
      <c r="AF3" s="667"/>
      <c r="AG3" s="667"/>
      <c r="AH3" s="667"/>
      <c r="AI3" s="667"/>
      <c r="AJ3" s="667"/>
      <c r="AK3" s="668"/>
    </row>
    <row r="4" spans="1:37" ht="11.25" customHeight="1" x14ac:dyDescent="0.45"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5"/>
      <c r="V4" s="55"/>
      <c r="W4" s="55"/>
      <c r="X4" s="52"/>
      <c r="Y4" s="52"/>
      <c r="Z4" s="650" t="s">
        <v>2</v>
      </c>
      <c r="AA4" s="651"/>
      <c r="AB4" s="652"/>
      <c r="AC4" s="669" t="str">
        <f>ポイント算出表!AC4</f>
        <v>☑</v>
      </c>
      <c r="AD4" s="632" t="s">
        <v>4</v>
      </c>
      <c r="AE4" s="632"/>
      <c r="AF4" s="630" t="str">
        <f>ポイント算出表!AF4</f>
        <v>□</v>
      </c>
      <c r="AG4" s="632" t="s">
        <v>5</v>
      </c>
      <c r="AH4" s="632"/>
      <c r="AI4" s="632"/>
      <c r="AJ4" s="632"/>
      <c r="AK4" s="633"/>
    </row>
    <row r="5" spans="1:37" ht="11.25" customHeight="1" x14ac:dyDescent="0.45"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5"/>
      <c r="V5" s="55"/>
      <c r="W5" s="55"/>
      <c r="X5" s="52"/>
      <c r="Y5" s="52"/>
      <c r="Z5" s="653"/>
      <c r="AA5" s="654"/>
      <c r="AB5" s="655"/>
      <c r="AC5" s="670"/>
      <c r="AD5" s="460"/>
      <c r="AE5" s="460"/>
      <c r="AF5" s="671"/>
      <c r="AG5" s="460"/>
      <c r="AH5" s="460"/>
      <c r="AI5" s="460"/>
      <c r="AJ5" s="460"/>
      <c r="AK5" s="461"/>
    </row>
    <row r="6" spans="1:37" ht="11.25" customHeight="1" x14ac:dyDescent="0.4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5"/>
      <c r="V6" s="55"/>
      <c r="W6" s="55"/>
      <c r="X6" s="52"/>
      <c r="Y6" s="52"/>
      <c r="Z6" s="653"/>
      <c r="AA6" s="654"/>
      <c r="AB6" s="655"/>
      <c r="AC6" s="669" t="str">
        <f>ポイント算出表!AC6</f>
        <v>□</v>
      </c>
      <c r="AD6" s="386" t="s">
        <v>6</v>
      </c>
      <c r="AE6" s="386"/>
      <c r="AF6" s="630" t="str">
        <f>ポイント算出表!AF6</f>
        <v>☑</v>
      </c>
      <c r="AG6" s="632" t="s">
        <v>7</v>
      </c>
      <c r="AH6" s="632"/>
      <c r="AI6" s="632"/>
      <c r="AJ6" s="632"/>
      <c r="AK6" s="633"/>
    </row>
    <row r="7" spans="1:37" ht="11.25" customHeight="1" x14ac:dyDescent="0.45"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5"/>
      <c r="V7" s="55"/>
      <c r="W7" s="55"/>
      <c r="X7" s="52"/>
      <c r="Y7" s="52"/>
      <c r="Z7" s="653"/>
      <c r="AA7" s="654"/>
      <c r="AB7" s="655"/>
      <c r="AC7" s="672"/>
      <c r="AD7" s="389"/>
      <c r="AE7" s="389"/>
      <c r="AF7" s="631"/>
      <c r="AG7" s="634"/>
      <c r="AH7" s="634"/>
      <c r="AI7" s="634"/>
      <c r="AJ7" s="634"/>
      <c r="AK7" s="635"/>
    </row>
    <row r="8" spans="1:37" ht="21" customHeight="1" thickBot="1" x14ac:dyDescent="0.5">
      <c r="Z8" s="656"/>
      <c r="AA8" s="657"/>
      <c r="AB8" s="658"/>
      <c r="AC8" s="83" t="str">
        <f>ポイント算出表!AC8</f>
        <v>□</v>
      </c>
      <c r="AD8" s="84" t="s">
        <v>197</v>
      </c>
      <c r="AE8" s="80"/>
      <c r="AF8" s="80"/>
      <c r="AG8" s="80"/>
      <c r="AH8" s="80"/>
      <c r="AI8" s="80"/>
      <c r="AJ8" s="80"/>
      <c r="AK8" s="85"/>
    </row>
    <row r="9" spans="1:37" ht="15.75" customHeight="1" x14ac:dyDescent="0.45">
      <c r="K9" s="636" t="s">
        <v>80</v>
      </c>
      <c r="L9" s="636"/>
      <c r="M9" s="636"/>
      <c r="N9" s="636"/>
      <c r="O9" s="636"/>
      <c r="P9" s="636"/>
      <c r="Q9" s="636"/>
      <c r="R9" s="636"/>
      <c r="S9" s="636"/>
      <c r="T9" s="636"/>
      <c r="U9" s="636"/>
      <c r="V9" s="636"/>
      <c r="W9" s="636"/>
      <c r="X9" s="636"/>
      <c r="Y9" s="636"/>
      <c r="Z9" s="636"/>
    </row>
    <row r="10" spans="1:37" ht="15.75" customHeight="1" x14ac:dyDescent="0.45">
      <c r="K10" s="636"/>
      <c r="L10" s="636"/>
      <c r="M10" s="636"/>
      <c r="N10" s="636"/>
      <c r="O10" s="636"/>
      <c r="P10" s="636"/>
      <c r="Q10" s="636"/>
      <c r="R10" s="636"/>
      <c r="S10" s="636"/>
      <c r="T10" s="636"/>
      <c r="U10" s="636"/>
      <c r="V10" s="636"/>
      <c r="W10" s="636"/>
      <c r="X10" s="636"/>
      <c r="Y10" s="636"/>
      <c r="Z10" s="636"/>
    </row>
    <row r="11" spans="1:37" ht="15.75" customHeight="1" x14ac:dyDescent="0.45">
      <c r="K11" s="492"/>
      <c r="L11" s="492"/>
      <c r="M11" s="492"/>
      <c r="N11" s="492"/>
      <c r="O11" s="492"/>
      <c r="P11" s="492"/>
      <c r="Q11" s="492"/>
      <c r="R11" s="492"/>
      <c r="S11" s="492"/>
      <c r="T11" s="492"/>
      <c r="U11" s="492"/>
      <c r="V11" s="492"/>
      <c r="W11" s="492"/>
      <c r="X11" s="492"/>
      <c r="Y11" s="492"/>
      <c r="Z11" s="492"/>
    </row>
    <row r="12" spans="1:37" ht="15" customHeight="1" x14ac:dyDescent="0.45">
      <c r="B12" s="52"/>
      <c r="C12" s="52"/>
      <c r="D12" s="52"/>
      <c r="E12" s="52"/>
      <c r="F12" s="52"/>
      <c r="G12" s="52"/>
      <c r="H12" s="52"/>
      <c r="I12" s="52"/>
      <c r="J12" s="52"/>
      <c r="K12" s="56"/>
      <c r="L12" s="56"/>
      <c r="M12" s="56"/>
      <c r="N12" s="56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</row>
    <row r="13" spans="1:37" ht="15" customHeight="1" x14ac:dyDescent="0.45">
      <c r="B13" s="52"/>
      <c r="C13" s="52"/>
      <c r="D13" s="52"/>
      <c r="E13" s="52"/>
      <c r="F13" s="52"/>
      <c r="G13" s="52"/>
      <c r="H13" s="52"/>
      <c r="I13" s="52"/>
      <c r="J13" s="52"/>
      <c r="K13" s="58"/>
      <c r="L13" s="58"/>
      <c r="M13" s="58"/>
      <c r="N13" s="52"/>
      <c r="O13" s="637" t="s">
        <v>9</v>
      </c>
      <c r="P13" s="638" t="str">
        <f>IF(S13="☑","□","☑")</f>
        <v>☑</v>
      </c>
      <c r="Q13" s="639" t="s">
        <v>10</v>
      </c>
      <c r="R13" s="639"/>
      <c r="S13" s="640" t="s">
        <v>3</v>
      </c>
      <c r="T13" s="639" t="s">
        <v>11</v>
      </c>
      <c r="U13" s="639"/>
      <c r="V13" s="637" t="s">
        <v>12</v>
      </c>
    </row>
    <row r="14" spans="1:37" ht="15" customHeight="1" x14ac:dyDescent="0.45">
      <c r="B14" s="52"/>
      <c r="C14" s="52"/>
      <c r="D14" s="52"/>
      <c r="E14" s="52"/>
      <c r="F14" s="52"/>
      <c r="G14" s="52"/>
      <c r="H14" s="52"/>
      <c r="I14" s="52"/>
      <c r="J14" s="52"/>
      <c r="K14" s="58"/>
      <c r="L14" s="58"/>
      <c r="M14" s="58"/>
      <c r="N14" s="52"/>
      <c r="O14" s="637"/>
      <c r="P14" s="638"/>
      <c r="Q14" s="639"/>
      <c r="R14" s="639"/>
      <c r="S14" s="641"/>
      <c r="T14" s="639"/>
      <c r="U14" s="639"/>
      <c r="V14" s="637"/>
      <c r="AH14" s="59" t="str">
        <f>IF(AND(S13="☑",AI26="□",ISBLANK(AH15)),"↓版数","")</f>
        <v/>
      </c>
    </row>
    <row r="15" spans="1:37" s="60" customFormat="1" ht="22.5" x14ac:dyDescent="0.45">
      <c r="D15" s="61" t="s">
        <v>13</v>
      </c>
      <c r="E15" s="61"/>
      <c r="F15" s="648"/>
      <c r="G15" s="648"/>
      <c r="H15" s="648"/>
      <c r="I15" s="62" t="s">
        <v>14</v>
      </c>
      <c r="J15" s="648"/>
      <c r="K15" s="648"/>
      <c r="L15" s="62" t="s">
        <v>15</v>
      </c>
      <c r="M15" s="648"/>
      <c r="N15" s="648"/>
      <c r="O15" s="62" t="s">
        <v>16</v>
      </c>
      <c r="P15" s="649" t="s">
        <v>106</v>
      </c>
      <c r="Q15" s="649"/>
      <c r="R15" s="649"/>
      <c r="S15" s="649"/>
      <c r="T15" s="649"/>
      <c r="U15" s="649"/>
      <c r="V15" s="649"/>
      <c r="W15" s="649"/>
      <c r="X15" s="649"/>
      <c r="Y15" s="649"/>
      <c r="Z15" s="649"/>
      <c r="AA15" s="649"/>
      <c r="AB15" s="649"/>
      <c r="AC15" s="649"/>
      <c r="AD15" s="649"/>
      <c r="AE15" s="649"/>
      <c r="AF15" s="649"/>
      <c r="AG15" s="649"/>
      <c r="AH15" s="63"/>
    </row>
    <row r="16" spans="1:37" ht="15" customHeight="1" thickBot="1" x14ac:dyDescent="0.5"/>
    <row r="17" spans="2:37" ht="15" customHeight="1" x14ac:dyDescent="0.45">
      <c r="B17" s="621" t="s">
        <v>17</v>
      </c>
      <c r="C17" s="622"/>
      <c r="D17" s="622"/>
      <c r="E17" s="622"/>
      <c r="F17" s="622"/>
      <c r="G17" s="623"/>
      <c r="H17" s="624" t="str">
        <f>IF(ISBLANK(ポイント算出表!H13),"",ポイント算出表!H13)</f>
        <v/>
      </c>
      <c r="I17" s="625"/>
      <c r="J17" s="625"/>
      <c r="K17" s="625"/>
      <c r="L17" s="625"/>
      <c r="M17" s="625"/>
      <c r="N17" s="625"/>
      <c r="O17" s="626"/>
      <c r="P17" s="624" t="s">
        <v>18</v>
      </c>
      <c r="Q17" s="642"/>
      <c r="R17" s="642"/>
      <c r="S17" s="642"/>
      <c r="T17" s="642"/>
      <c r="U17" s="642"/>
      <c r="V17" s="642"/>
      <c r="W17" s="642"/>
      <c r="X17" s="645" t="str">
        <f>IF(ISBLANK(ポイント算出表!X13),"",ポイント算出表!X13)</f>
        <v/>
      </c>
      <c r="Y17" s="642"/>
      <c r="Z17" s="642"/>
      <c r="AA17" s="642"/>
      <c r="AB17" s="642"/>
      <c r="AC17" s="642"/>
      <c r="AD17" s="642"/>
      <c r="AE17" s="642"/>
      <c r="AF17" s="642"/>
      <c r="AG17" s="642"/>
      <c r="AH17" s="642"/>
      <c r="AI17" s="642"/>
      <c r="AJ17" s="642"/>
      <c r="AK17" s="646"/>
    </row>
    <row r="18" spans="2:37" ht="15" customHeight="1" x14ac:dyDescent="0.45">
      <c r="B18" s="486"/>
      <c r="C18" s="487"/>
      <c r="D18" s="487"/>
      <c r="E18" s="487"/>
      <c r="F18" s="487"/>
      <c r="G18" s="505"/>
      <c r="H18" s="627"/>
      <c r="I18" s="628"/>
      <c r="J18" s="628"/>
      <c r="K18" s="628"/>
      <c r="L18" s="628"/>
      <c r="M18" s="628"/>
      <c r="N18" s="628"/>
      <c r="O18" s="629"/>
      <c r="P18" s="643"/>
      <c r="Q18" s="644"/>
      <c r="R18" s="644"/>
      <c r="S18" s="644"/>
      <c r="T18" s="644"/>
      <c r="U18" s="644"/>
      <c r="V18" s="644"/>
      <c r="W18" s="644"/>
      <c r="X18" s="643"/>
      <c r="Y18" s="644"/>
      <c r="Z18" s="644"/>
      <c r="AA18" s="644"/>
      <c r="AB18" s="644"/>
      <c r="AC18" s="644"/>
      <c r="AD18" s="644"/>
      <c r="AE18" s="644"/>
      <c r="AF18" s="644"/>
      <c r="AG18" s="644"/>
      <c r="AH18" s="644"/>
      <c r="AI18" s="644"/>
      <c r="AJ18" s="644"/>
      <c r="AK18" s="647"/>
    </row>
    <row r="19" spans="2:37" ht="15" customHeight="1" x14ac:dyDescent="0.45">
      <c r="B19" s="580" t="s">
        <v>19</v>
      </c>
      <c r="C19" s="386"/>
      <c r="D19" s="386"/>
      <c r="E19" s="386"/>
      <c r="F19" s="386"/>
      <c r="G19" s="581"/>
      <c r="H19" s="585" t="str">
        <f>IF(ISBLANK(ポイント算出表!H15),"",ポイント算出表!H15)</f>
        <v/>
      </c>
      <c r="I19" s="586"/>
      <c r="J19" s="586"/>
      <c r="K19" s="586"/>
      <c r="L19" s="586"/>
      <c r="M19" s="586"/>
      <c r="N19" s="586"/>
      <c r="O19" s="586"/>
      <c r="P19" s="586"/>
      <c r="Q19" s="586"/>
      <c r="R19" s="586"/>
      <c r="S19" s="586"/>
      <c r="T19" s="586"/>
      <c r="U19" s="586"/>
      <c r="V19" s="586"/>
      <c r="W19" s="586"/>
      <c r="X19" s="586"/>
      <c r="Y19" s="586"/>
      <c r="Z19" s="586"/>
      <c r="AA19" s="586"/>
      <c r="AB19" s="586"/>
      <c r="AC19" s="586"/>
      <c r="AD19" s="586"/>
      <c r="AE19" s="586"/>
      <c r="AF19" s="586"/>
      <c r="AG19" s="586"/>
      <c r="AH19" s="586"/>
      <c r="AI19" s="586"/>
      <c r="AJ19" s="586"/>
      <c r="AK19" s="587"/>
    </row>
    <row r="20" spans="2:37" ht="15" customHeight="1" x14ac:dyDescent="0.45">
      <c r="B20" s="388"/>
      <c r="C20" s="502"/>
      <c r="D20" s="502"/>
      <c r="E20" s="502"/>
      <c r="F20" s="502"/>
      <c r="G20" s="503"/>
      <c r="H20" s="588"/>
      <c r="I20" s="589"/>
      <c r="J20" s="589"/>
      <c r="K20" s="589"/>
      <c r="L20" s="589"/>
      <c r="M20" s="589"/>
      <c r="N20" s="589"/>
      <c r="O20" s="589"/>
      <c r="P20" s="589"/>
      <c r="Q20" s="589"/>
      <c r="R20" s="589"/>
      <c r="S20" s="589"/>
      <c r="T20" s="589"/>
      <c r="U20" s="589"/>
      <c r="V20" s="589"/>
      <c r="W20" s="589"/>
      <c r="X20" s="589"/>
      <c r="Y20" s="589"/>
      <c r="Z20" s="589"/>
      <c r="AA20" s="589"/>
      <c r="AB20" s="589"/>
      <c r="AC20" s="589"/>
      <c r="AD20" s="589"/>
      <c r="AE20" s="589"/>
      <c r="AF20" s="589"/>
      <c r="AG20" s="589"/>
      <c r="AH20" s="589"/>
      <c r="AI20" s="589"/>
      <c r="AJ20" s="589"/>
      <c r="AK20" s="590"/>
    </row>
    <row r="21" spans="2:37" ht="15" customHeight="1" thickBot="1" x14ac:dyDescent="0.5">
      <c r="B21" s="582"/>
      <c r="C21" s="583"/>
      <c r="D21" s="583"/>
      <c r="E21" s="583"/>
      <c r="F21" s="583"/>
      <c r="G21" s="584"/>
      <c r="H21" s="591"/>
      <c r="I21" s="592"/>
      <c r="J21" s="592"/>
      <c r="K21" s="592"/>
      <c r="L21" s="592"/>
      <c r="M21" s="592"/>
      <c r="N21" s="592"/>
      <c r="O21" s="592"/>
      <c r="P21" s="592"/>
      <c r="Q21" s="592"/>
      <c r="R21" s="592"/>
      <c r="S21" s="592"/>
      <c r="T21" s="592"/>
      <c r="U21" s="592"/>
      <c r="V21" s="592"/>
      <c r="W21" s="592"/>
      <c r="X21" s="592"/>
      <c r="Y21" s="592"/>
      <c r="Z21" s="592"/>
      <c r="AA21" s="592"/>
      <c r="AB21" s="592"/>
      <c r="AC21" s="592"/>
      <c r="AD21" s="592"/>
      <c r="AE21" s="592"/>
      <c r="AF21" s="592"/>
      <c r="AG21" s="592"/>
      <c r="AH21" s="592"/>
      <c r="AI21" s="592"/>
      <c r="AJ21" s="592"/>
      <c r="AK21" s="593"/>
    </row>
    <row r="22" spans="2:37" ht="15" customHeight="1" x14ac:dyDescent="0.45"/>
    <row r="23" spans="2:37" ht="15" customHeight="1" x14ac:dyDescent="0.45"/>
    <row r="24" spans="2:37" ht="15" customHeight="1" thickBot="1" x14ac:dyDescent="0.5">
      <c r="B24" s="64" t="s">
        <v>81</v>
      </c>
    </row>
    <row r="25" spans="2:37" ht="105" customHeight="1" thickBot="1" x14ac:dyDescent="0.5">
      <c r="B25" s="513" t="s">
        <v>21</v>
      </c>
      <c r="C25" s="514"/>
      <c r="D25" s="514"/>
      <c r="E25" s="514"/>
      <c r="F25" s="514"/>
      <c r="G25" s="514"/>
      <c r="H25" s="515" t="s">
        <v>82</v>
      </c>
      <c r="I25" s="514"/>
      <c r="J25" s="514"/>
      <c r="K25" s="514"/>
      <c r="L25" s="514"/>
      <c r="M25" s="516"/>
      <c r="N25" s="517" t="s">
        <v>83</v>
      </c>
      <c r="O25" s="514"/>
      <c r="P25" s="514"/>
      <c r="Q25" s="514"/>
      <c r="R25" s="514"/>
      <c r="S25" s="516"/>
      <c r="T25" s="594" t="str">
        <f>IF(AND(S13="□",T30&lt;&gt;""),"目標
被験者数Ⓒ
「ｸﾞﾚｰｾﾙの数値を削除してください。」","目標
被験者数Ⓒ")</f>
        <v>目標
被験者数Ⓒ</v>
      </c>
      <c r="U25" s="595"/>
      <c r="V25" s="595"/>
      <c r="W25" s="517" t="s">
        <v>84</v>
      </c>
      <c r="X25" s="514"/>
      <c r="Y25" s="514"/>
      <c r="Z25" s="514"/>
      <c r="AA25" s="514"/>
      <c r="AB25" s="516"/>
      <c r="AC25" s="517" t="s">
        <v>85</v>
      </c>
      <c r="AD25" s="514"/>
      <c r="AE25" s="514"/>
      <c r="AF25" s="514"/>
      <c r="AG25" s="514"/>
      <c r="AH25" s="514"/>
      <c r="AI25" s="599" t="s">
        <v>196</v>
      </c>
      <c r="AJ25" s="514"/>
      <c r="AK25" s="518"/>
    </row>
    <row r="26" spans="2:37" ht="48" customHeight="1" thickTop="1" x14ac:dyDescent="0.45">
      <c r="B26" s="600" t="s">
        <v>86</v>
      </c>
      <c r="C26" s="601"/>
      <c r="D26" s="601"/>
      <c r="E26" s="601"/>
      <c r="F26" s="601"/>
      <c r="G26" s="602"/>
      <c r="H26" s="489" t="str">
        <f>IF(AND(ISNUMBER(ポイント算出表!AC73),ISNUMBER(ポイント算出表!H18),ISNUMBER(ポイント算出表!AG69)),ROUNDUP(ポイント算出表!AC73-ポイント算出表!AG69+ポイント算出表!AG69/ポイント算出表!H18,0),"")</f>
        <v/>
      </c>
      <c r="I26" s="484"/>
      <c r="J26" s="484"/>
      <c r="K26" s="484"/>
      <c r="L26" s="484"/>
      <c r="M26" s="490"/>
      <c r="N26" s="605">
        <v>10000</v>
      </c>
      <c r="O26" s="606"/>
      <c r="P26" s="606"/>
      <c r="Q26" s="606"/>
      <c r="R26" s="606"/>
      <c r="S26" s="607"/>
      <c r="T26" s="608" t="str">
        <f>IF(AND(S13="☑",ISNUMBER(ポイント算出表!AF18),ISNUMBER(ポイント算出表!AI18)),ポイント算出表!AI18,IF(AND(S13="□",ISNUMBER(ポイント算出表!H18)),ポイント算出表!H18,""))</f>
        <v/>
      </c>
      <c r="U26" s="484"/>
      <c r="V26" s="490"/>
      <c r="W26" s="609" t="s">
        <v>183</v>
      </c>
      <c r="X26" s="610"/>
      <c r="Y26" s="610"/>
      <c r="Z26" s="610"/>
      <c r="AA26" s="610"/>
      <c r="AB26" s="611"/>
      <c r="AC26" s="612" t="str">
        <f>IF(H26="","",H26*N26)</f>
        <v/>
      </c>
      <c r="AD26" s="613"/>
      <c r="AE26" s="613"/>
      <c r="AF26" s="613"/>
      <c r="AG26" s="614" t="str">
        <f>IF(ISBLANK(H26),"","／例")</f>
        <v>／例</v>
      </c>
      <c r="AH26" s="614"/>
      <c r="AI26" s="615" t="s">
        <v>3</v>
      </c>
      <c r="AJ26" s="617" t="str">
        <f>IF(S13="☑","責任医師変更継続試験","全症例が先行試験より移行する別プロトコル試験")</f>
        <v>全症例が先行試験より移行する別プロトコル試験</v>
      </c>
      <c r="AK26" s="618"/>
    </row>
    <row r="27" spans="2:37" ht="32.25" customHeight="1" x14ac:dyDescent="0.45">
      <c r="B27" s="563" t="s">
        <v>186</v>
      </c>
      <c r="C27" s="564"/>
      <c r="D27" s="564"/>
      <c r="E27" s="564"/>
      <c r="F27" s="564"/>
      <c r="G27" s="565"/>
      <c r="H27" s="603"/>
      <c r="I27" s="389"/>
      <c r="J27" s="389"/>
      <c r="K27" s="389"/>
      <c r="L27" s="389"/>
      <c r="M27" s="503"/>
      <c r="N27" s="501"/>
      <c r="O27" s="502"/>
      <c r="P27" s="502"/>
      <c r="Q27" s="502"/>
      <c r="R27" s="502"/>
      <c r="S27" s="503"/>
      <c r="T27" s="501"/>
      <c r="U27" s="502"/>
      <c r="V27" s="503"/>
      <c r="W27" s="572" t="str">
        <f>IF(AND(S13="☑",ISNUMBER(T30)),"Ⓐ×Ⓑ×©×1.1×0.35
差額","Ⓐ×Ⓑ×©×1.1×0.35")</f>
        <v>Ⓐ×Ⓑ×©×1.1×0.35</v>
      </c>
      <c r="X27" s="573"/>
      <c r="Y27" s="573"/>
      <c r="Z27" s="573"/>
      <c r="AA27" s="573"/>
      <c r="AB27" s="574"/>
      <c r="AC27" s="596" t="str">
        <f>IF(AND(P13="☑",AF4="☑",AI29="☑"),"先行試験で入金済",IF(OR(H26="",ISBLANK(N26),T26=""),"",IF(AND(S13="☑",ISNUMBER(T30)),H26*N26*(T26-T30)*1.1*0.35,H26*N26*T26*1.1*0.35)))</f>
        <v/>
      </c>
      <c r="AD27" s="597"/>
      <c r="AE27" s="597"/>
      <c r="AF27" s="597"/>
      <c r="AG27" s="597"/>
      <c r="AH27" s="598"/>
      <c r="AI27" s="616"/>
      <c r="AJ27" s="619"/>
      <c r="AK27" s="620"/>
    </row>
    <row r="28" spans="2:37" ht="17.25" customHeight="1" x14ac:dyDescent="0.45">
      <c r="B28" s="566"/>
      <c r="C28" s="567"/>
      <c r="D28" s="567"/>
      <c r="E28" s="567"/>
      <c r="F28" s="567"/>
      <c r="G28" s="568"/>
      <c r="H28" s="603"/>
      <c r="I28" s="389"/>
      <c r="J28" s="389"/>
      <c r="K28" s="389"/>
      <c r="L28" s="389"/>
      <c r="M28" s="503"/>
      <c r="N28" s="501"/>
      <c r="O28" s="502"/>
      <c r="P28" s="502"/>
      <c r="Q28" s="502"/>
      <c r="R28" s="502"/>
      <c r="S28" s="503"/>
      <c r="T28" s="501"/>
      <c r="U28" s="502"/>
      <c r="V28" s="503"/>
      <c r="W28" s="504"/>
      <c r="X28" s="487"/>
      <c r="Y28" s="487"/>
      <c r="Z28" s="487"/>
      <c r="AA28" s="487"/>
      <c r="AB28" s="505"/>
      <c r="AC28" s="578"/>
      <c r="AD28" s="496"/>
      <c r="AE28" s="496"/>
      <c r="AF28" s="496"/>
      <c r="AG28" s="496"/>
      <c r="AH28" s="579"/>
      <c r="AI28" s="538"/>
      <c r="AJ28" s="460"/>
      <c r="AK28" s="461"/>
    </row>
    <row r="29" spans="2:37" ht="32.25" customHeight="1" x14ac:dyDescent="0.45">
      <c r="B29" s="563" t="s">
        <v>187</v>
      </c>
      <c r="C29" s="564"/>
      <c r="D29" s="564"/>
      <c r="E29" s="564"/>
      <c r="F29" s="564"/>
      <c r="G29" s="565"/>
      <c r="H29" s="603"/>
      <c r="I29" s="389"/>
      <c r="J29" s="389"/>
      <c r="K29" s="389"/>
      <c r="L29" s="389"/>
      <c r="M29" s="503"/>
      <c r="N29" s="501"/>
      <c r="O29" s="389"/>
      <c r="P29" s="389"/>
      <c r="Q29" s="389"/>
      <c r="R29" s="389"/>
      <c r="S29" s="503"/>
      <c r="T29" s="569" t="str">
        <f>IF(S13="☑","既締結の
目標被験者数","")</f>
        <v/>
      </c>
      <c r="U29" s="570"/>
      <c r="V29" s="571"/>
      <c r="W29" s="572" t="str">
        <f>IF(AND(S13="☑",ISNUMBER(T30)),"Ⓐ×Ⓑ×©×1.5×0.30
差額","Ⓐ×Ⓑ×©×1.5×0.30")</f>
        <v>Ⓐ×Ⓑ×©×1.5×0.30</v>
      </c>
      <c r="X29" s="573"/>
      <c r="Y29" s="573"/>
      <c r="Z29" s="573"/>
      <c r="AA29" s="573"/>
      <c r="AB29" s="574"/>
      <c r="AC29" s="575" t="str">
        <f>IF(AND(P13="☑",AF4="☑",AI29="☑"),"先行試験で入金済",IF(OR(H26="",ISBLANK(N26),T26=""),"",IF(AND(S13="☑",ISNUMBER(T30)),H26*N26*(T26-T30)*1.5*0.3,H26*N26*T26*1.5*0.3)))</f>
        <v/>
      </c>
      <c r="AD29" s="576"/>
      <c r="AE29" s="576"/>
      <c r="AF29" s="576"/>
      <c r="AG29" s="576"/>
      <c r="AH29" s="577"/>
      <c r="AI29" s="536" t="s">
        <v>3</v>
      </c>
      <c r="AJ29" s="539" t="str">
        <f>IF(AND(AF4="☑",S13="□"),"同一プロトコルで治験より移行の製造販売後臨床試験","")</f>
        <v/>
      </c>
      <c r="AK29" s="540"/>
    </row>
    <row r="30" spans="2:37" ht="16.5" customHeight="1" x14ac:dyDescent="0.45">
      <c r="B30" s="566"/>
      <c r="C30" s="567"/>
      <c r="D30" s="567"/>
      <c r="E30" s="567"/>
      <c r="F30" s="567"/>
      <c r="G30" s="568"/>
      <c r="H30" s="604"/>
      <c r="I30" s="487"/>
      <c r="J30" s="487"/>
      <c r="K30" s="487"/>
      <c r="L30" s="487"/>
      <c r="M30" s="505"/>
      <c r="N30" s="504"/>
      <c r="O30" s="487"/>
      <c r="P30" s="487"/>
      <c r="Q30" s="487"/>
      <c r="R30" s="487"/>
      <c r="S30" s="505"/>
      <c r="T30" s="545" t="str">
        <f>IF(AND(S13="☑",ISNUMBER(ポイント算出表!AF18),ISNUMBER(ポイント算出表!AI18)),ポイント算出表!AF18,"")</f>
        <v/>
      </c>
      <c r="U30" s="546"/>
      <c r="V30" s="547"/>
      <c r="W30" s="504"/>
      <c r="X30" s="487"/>
      <c r="Y30" s="487"/>
      <c r="Z30" s="487"/>
      <c r="AA30" s="487"/>
      <c r="AB30" s="505"/>
      <c r="AC30" s="578"/>
      <c r="AD30" s="496"/>
      <c r="AE30" s="496"/>
      <c r="AF30" s="496"/>
      <c r="AG30" s="496"/>
      <c r="AH30" s="579"/>
      <c r="AI30" s="537"/>
      <c r="AJ30" s="541"/>
      <c r="AK30" s="542"/>
    </row>
    <row r="31" spans="2:37" ht="48" customHeight="1" x14ac:dyDescent="0.45">
      <c r="B31" s="548" t="s">
        <v>87</v>
      </c>
      <c r="C31" s="477"/>
      <c r="D31" s="477"/>
      <c r="E31" s="477"/>
      <c r="F31" s="477"/>
      <c r="G31" s="549"/>
      <c r="H31" s="550"/>
      <c r="I31" s="551"/>
      <c r="J31" s="551"/>
      <c r="K31" s="551"/>
      <c r="L31" s="551"/>
      <c r="M31" s="552"/>
      <c r="N31" s="553">
        <v>0.1</v>
      </c>
      <c r="O31" s="554"/>
      <c r="P31" s="554"/>
      <c r="Q31" s="554"/>
      <c r="R31" s="554"/>
      <c r="S31" s="555"/>
      <c r="T31" s="556"/>
      <c r="U31" s="557"/>
      <c r="V31" s="557"/>
      <c r="W31" s="558" t="s">
        <v>88</v>
      </c>
      <c r="X31" s="559"/>
      <c r="Y31" s="559"/>
      <c r="Z31" s="559"/>
      <c r="AA31" s="559"/>
      <c r="AB31" s="560"/>
      <c r="AC31" s="479" t="str">
        <f>IF(AND(S13="□",AI26="☑"),"ー",IF(OR(H26="",ISBLANK(N31)),"",H26*N26*ROUND(N31,2)))</f>
        <v/>
      </c>
      <c r="AD31" s="561"/>
      <c r="AE31" s="561"/>
      <c r="AF31" s="561"/>
      <c r="AG31" s="562" t="str">
        <f>IF(AND(S13="□",AI26="☑"),"ー",IF(OR(H26="",ISBLANK(N31)),"","／例"))</f>
        <v/>
      </c>
      <c r="AH31" s="562"/>
      <c r="AI31" s="538"/>
      <c r="AJ31" s="543"/>
      <c r="AK31" s="544"/>
    </row>
    <row r="32" spans="2:37" ht="63" customHeight="1" thickBot="1" x14ac:dyDescent="0.5">
      <c r="B32" s="519"/>
      <c r="C32" s="520"/>
      <c r="D32" s="520"/>
      <c r="E32" s="520"/>
      <c r="F32" s="520"/>
      <c r="G32" s="521"/>
      <c r="H32" s="522"/>
      <c r="I32" s="523"/>
      <c r="J32" s="523"/>
      <c r="K32" s="523"/>
      <c r="L32" s="523"/>
      <c r="M32" s="524"/>
      <c r="N32" s="525" t="str">
        <f>IF(ISBLANK(N31),"「委託研究費(脱落症例)」
なしの場合’０’を記入",IF(AND(S13="□",AI26="☑",N31&lt;&gt;0),"継続試験では
委託研究費(脱落症例)の
設定はできません。
’0’を入力してください。",""))</f>
        <v/>
      </c>
      <c r="O32" s="526"/>
      <c r="P32" s="526"/>
      <c r="Q32" s="526"/>
      <c r="R32" s="526"/>
      <c r="S32" s="527"/>
      <c r="T32" s="528" t="str">
        <f>IF(AND(S13="☑",T30=""),"「既締結の目標被験者数」は変更有無にかかわらず記載","")</f>
        <v/>
      </c>
      <c r="U32" s="529"/>
      <c r="V32" s="529"/>
      <c r="W32" s="530" t="str">
        <f>IF(S13="☑","1)「目標被験者数Ⓒ」追加の場合、病院管理費②③差額を請求。尚、病院管理経費の返金は原則行ないません。",IF(AND(P13="☑",AF4="☑",AI29="☑"),"1)②③は先行試験実施承認後の「治験委託契約書(様式別紙第6)」締結時に請求し入金済","1)②③は「治験又は製造販売後臨床試験委託契約書(様式別紙第6又は第19)」締結時請求"))</f>
        <v>1)②③は「治験又は製造販売後臨床試験委託契約書(様式別紙第6又は第19)」締結時請求</v>
      </c>
      <c r="X32" s="531"/>
      <c r="Y32" s="531"/>
      <c r="Z32" s="531"/>
      <c r="AA32" s="531"/>
      <c r="AB32" s="531"/>
      <c r="AC32" s="531"/>
      <c r="AD32" s="531"/>
      <c r="AE32" s="531"/>
      <c r="AF32" s="531"/>
      <c r="AG32" s="531"/>
      <c r="AH32" s="532"/>
      <c r="AI32" s="533"/>
      <c r="AJ32" s="534"/>
      <c r="AK32" s="535"/>
    </row>
    <row r="33" spans="2:37" ht="15" customHeight="1" x14ac:dyDescent="0.45"/>
    <row r="34" spans="2:37" ht="15" customHeight="1" x14ac:dyDescent="0.45"/>
    <row r="35" spans="2:37" ht="15" customHeight="1" thickBot="1" x14ac:dyDescent="0.5">
      <c r="B35" s="64" t="s">
        <v>89</v>
      </c>
    </row>
    <row r="36" spans="2:37" ht="117.75" customHeight="1" thickBot="1" x14ac:dyDescent="0.5">
      <c r="B36" s="513" t="s">
        <v>21</v>
      </c>
      <c r="C36" s="514"/>
      <c r="D36" s="514"/>
      <c r="E36" s="514"/>
      <c r="F36" s="514"/>
      <c r="G36" s="514"/>
      <c r="H36" s="515" t="s">
        <v>90</v>
      </c>
      <c r="I36" s="514"/>
      <c r="J36" s="514"/>
      <c r="K36" s="514"/>
      <c r="L36" s="514"/>
      <c r="M36" s="516"/>
      <c r="N36" s="517" t="s">
        <v>91</v>
      </c>
      <c r="O36" s="514"/>
      <c r="P36" s="514"/>
      <c r="Q36" s="514"/>
      <c r="R36" s="514"/>
      <c r="S36" s="516"/>
      <c r="T36" s="517" t="s">
        <v>92</v>
      </c>
      <c r="U36" s="514"/>
      <c r="V36" s="514"/>
      <c r="W36" s="514"/>
      <c r="X36" s="514"/>
      <c r="Y36" s="516"/>
      <c r="Z36" s="517" t="s">
        <v>93</v>
      </c>
      <c r="AA36" s="514"/>
      <c r="AB36" s="514"/>
      <c r="AC36" s="514"/>
      <c r="AD36" s="514"/>
      <c r="AE36" s="516"/>
      <c r="AF36" s="517" t="s">
        <v>94</v>
      </c>
      <c r="AG36" s="514"/>
      <c r="AH36" s="514"/>
      <c r="AI36" s="514"/>
      <c r="AJ36" s="514"/>
      <c r="AK36" s="518"/>
    </row>
    <row r="37" spans="2:37" ht="33.75" customHeight="1" thickTop="1" x14ac:dyDescent="0.45">
      <c r="B37" s="483" t="s">
        <v>95</v>
      </c>
      <c r="C37" s="484"/>
      <c r="D37" s="484"/>
      <c r="E37" s="484"/>
      <c r="F37" s="484"/>
      <c r="G37" s="485"/>
      <c r="H37" s="489" t="str">
        <f>IF(ISBLANK(H26),"",H26)</f>
        <v/>
      </c>
      <c r="I37" s="484"/>
      <c r="J37" s="484"/>
      <c r="K37" s="484"/>
      <c r="L37" s="484"/>
      <c r="M37" s="490"/>
      <c r="N37" s="498">
        <v>6000</v>
      </c>
      <c r="O37" s="499"/>
      <c r="P37" s="499"/>
      <c r="Q37" s="499"/>
      <c r="R37" s="499"/>
      <c r="S37" s="500"/>
      <c r="T37" s="506" t="s">
        <v>188</v>
      </c>
      <c r="U37" s="507"/>
      <c r="V37" s="507"/>
      <c r="W37" s="507"/>
      <c r="X37" s="507"/>
      <c r="Y37" s="508"/>
      <c r="Z37" s="509" t="str">
        <f>IF(AND(ISNUMBER(N37),H37&lt;&gt;""),H37*N37,"")</f>
        <v/>
      </c>
      <c r="AA37" s="510"/>
      <c r="AB37" s="510"/>
      <c r="AC37" s="510"/>
      <c r="AD37" s="511" t="str">
        <f>IF(Z37="","","／例")</f>
        <v/>
      </c>
      <c r="AE37" s="512"/>
      <c r="AF37" s="453" t="str">
        <f>IF(OR(Z37="",Z38="",Z39="",Z40=""),"","請求書の額は請求額に実施例数を乗じた額（税別）となります。")</f>
        <v/>
      </c>
      <c r="AG37" s="454"/>
      <c r="AH37" s="454"/>
      <c r="AI37" s="454"/>
      <c r="AJ37" s="454"/>
      <c r="AK37" s="455"/>
    </row>
    <row r="38" spans="2:37" ht="33.75" customHeight="1" x14ac:dyDescent="0.45">
      <c r="B38" s="388"/>
      <c r="C38" s="389"/>
      <c r="D38" s="389"/>
      <c r="E38" s="389"/>
      <c r="F38" s="389"/>
      <c r="G38" s="390"/>
      <c r="H38" s="491"/>
      <c r="I38" s="492"/>
      <c r="J38" s="492"/>
      <c r="K38" s="492"/>
      <c r="L38" s="492"/>
      <c r="M38" s="493"/>
      <c r="N38" s="501"/>
      <c r="O38" s="502"/>
      <c r="P38" s="502"/>
      <c r="Q38" s="502"/>
      <c r="R38" s="502"/>
      <c r="S38" s="503"/>
      <c r="T38" s="462" t="s">
        <v>184</v>
      </c>
      <c r="U38" s="463"/>
      <c r="V38" s="463"/>
      <c r="W38" s="463"/>
      <c r="X38" s="463"/>
      <c r="Y38" s="464"/>
      <c r="Z38" s="465" t="str">
        <f>IF(AND(ISNUMBER(N37),H37&lt;&gt;""),Z37*0.35,"")</f>
        <v/>
      </c>
      <c r="AA38" s="466"/>
      <c r="AB38" s="466"/>
      <c r="AC38" s="466"/>
      <c r="AD38" s="467" t="str">
        <f>IF(Z38="","","／例")</f>
        <v/>
      </c>
      <c r="AE38" s="468"/>
      <c r="AF38" s="456"/>
      <c r="AG38" s="457"/>
      <c r="AH38" s="457"/>
      <c r="AI38" s="457"/>
      <c r="AJ38" s="457"/>
      <c r="AK38" s="458"/>
    </row>
    <row r="39" spans="2:37" ht="33.75" customHeight="1" x14ac:dyDescent="0.45">
      <c r="B39" s="388"/>
      <c r="C39" s="389"/>
      <c r="D39" s="389"/>
      <c r="E39" s="389"/>
      <c r="F39" s="389"/>
      <c r="G39" s="390"/>
      <c r="H39" s="491"/>
      <c r="I39" s="494"/>
      <c r="J39" s="494"/>
      <c r="K39" s="494"/>
      <c r="L39" s="494"/>
      <c r="M39" s="493"/>
      <c r="N39" s="501"/>
      <c r="O39" s="389"/>
      <c r="P39" s="389"/>
      <c r="Q39" s="389"/>
      <c r="R39" s="389"/>
      <c r="S39" s="503"/>
      <c r="T39" s="469" t="s">
        <v>185</v>
      </c>
      <c r="U39" s="470"/>
      <c r="V39" s="470"/>
      <c r="W39" s="470"/>
      <c r="X39" s="470"/>
      <c r="Y39" s="471"/>
      <c r="Z39" s="472" t="str">
        <f>IF(AND(ISNUMBER(N37),H37&lt;&gt;""),(Z37+Z38)*0.3,"")</f>
        <v/>
      </c>
      <c r="AA39" s="473"/>
      <c r="AB39" s="473"/>
      <c r="AC39" s="473"/>
      <c r="AD39" s="474" t="str">
        <f>IF(Z39="","","／例")</f>
        <v/>
      </c>
      <c r="AE39" s="475"/>
      <c r="AF39" s="456"/>
      <c r="AG39" s="457"/>
      <c r="AH39" s="457"/>
      <c r="AI39" s="457"/>
      <c r="AJ39" s="457"/>
      <c r="AK39" s="458"/>
    </row>
    <row r="40" spans="2:37" ht="33.75" customHeight="1" x14ac:dyDescent="0.45">
      <c r="B40" s="486"/>
      <c r="C40" s="487"/>
      <c r="D40" s="487"/>
      <c r="E40" s="487"/>
      <c r="F40" s="487"/>
      <c r="G40" s="488"/>
      <c r="H40" s="495"/>
      <c r="I40" s="496"/>
      <c r="J40" s="496"/>
      <c r="K40" s="496"/>
      <c r="L40" s="496"/>
      <c r="M40" s="497"/>
      <c r="N40" s="504"/>
      <c r="O40" s="487"/>
      <c r="P40" s="487"/>
      <c r="Q40" s="487"/>
      <c r="R40" s="487"/>
      <c r="S40" s="505"/>
      <c r="T40" s="476" t="s">
        <v>96</v>
      </c>
      <c r="U40" s="477"/>
      <c r="V40" s="477"/>
      <c r="W40" s="477"/>
      <c r="X40" s="477"/>
      <c r="Y40" s="478"/>
      <c r="Z40" s="479" t="str">
        <f>IF(AND(ISNUMBER(N37),H37&lt;&gt;""),Z37+Z38+Z39,"")</f>
        <v/>
      </c>
      <c r="AA40" s="480"/>
      <c r="AB40" s="480"/>
      <c r="AC40" s="480"/>
      <c r="AD40" s="481" t="str">
        <f>IF(Z40="","","／例")</f>
        <v/>
      </c>
      <c r="AE40" s="482"/>
      <c r="AF40" s="459"/>
      <c r="AG40" s="460"/>
      <c r="AH40" s="460"/>
      <c r="AI40" s="460"/>
      <c r="AJ40" s="460"/>
      <c r="AK40" s="461"/>
    </row>
    <row r="41" spans="2:37" ht="33.75" customHeight="1" x14ac:dyDescent="0.45">
      <c r="B41" s="385" t="s">
        <v>97</v>
      </c>
      <c r="C41" s="386"/>
      <c r="D41" s="386"/>
      <c r="E41" s="386"/>
      <c r="F41" s="386"/>
      <c r="G41" s="387"/>
      <c r="H41" s="394"/>
      <c r="I41" s="395"/>
      <c r="J41" s="395"/>
      <c r="K41" s="395"/>
      <c r="L41" s="395"/>
      <c r="M41" s="396"/>
      <c r="N41" s="403">
        <f>IF(ISBLANK(T26),"\50,000を上限に
1例当たり\10,000",IF(T26&gt;5,50000,10000*T26))</f>
        <v>50000</v>
      </c>
      <c r="O41" s="404"/>
      <c r="P41" s="404"/>
      <c r="Q41" s="404"/>
      <c r="R41" s="404"/>
      <c r="S41" s="405"/>
      <c r="T41" s="411" t="s">
        <v>98</v>
      </c>
      <c r="U41" s="412"/>
      <c r="V41" s="412"/>
      <c r="W41" s="412"/>
      <c r="X41" s="412"/>
      <c r="Y41" s="413"/>
      <c r="Z41" s="414">
        <f>IF(ISNUMBER(N41),N41*0.35,"")</f>
        <v>17500</v>
      </c>
      <c r="AA41" s="415"/>
      <c r="AB41" s="415"/>
      <c r="AC41" s="415"/>
      <c r="AD41" s="415"/>
      <c r="AE41" s="416"/>
      <c r="AF41" s="417" t="str">
        <f>IF(S13="☑","原則として本別表1の適用が承認された日の属する翌月より毎月請求",IF(OR(AI26="☑",AI29="☑"),"先行試験の終了･中止報告日の属する翌月より毎月請求","「臨床試験費用に関する覚書(様式別紙18)」締結日の属する翌月より毎月請求"))</f>
        <v>「臨床試験費用に関する覚書(様式別紙18)」締結日の属する翌月より毎月請求</v>
      </c>
      <c r="AG41" s="418"/>
      <c r="AH41" s="418"/>
      <c r="AI41" s="418"/>
      <c r="AJ41" s="418"/>
      <c r="AK41" s="419"/>
    </row>
    <row r="42" spans="2:37" ht="33.75" customHeight="1" x14ac:dyDescent="0.45">
      <c r="B42" s="388"/>
      <c r="C42" s="389"/>
      <c r="D42" s="389"/>
      <c r="E42" s="389"/>
      <c r="F42" s="389"/>
      <c r="G42" s="390"/>
      <c r="H42" s="397"/>
      <c r="I42" s="398"/>
      <c r="J42" s="398"/>
      <c r="K42" s="398"/>
      <c r="L42" s="398"/>
      <c r="M42" s="399"/>
      <c r="N42" s="406"/>
      <c r="O42" s="407"/>
      <c r="P42" s="407"/>
      <c r="Q42" s="407"/>
      <c r="R42" s="407"/>
      <c r="S42" s="408"/>
      <c r="T42" s="424" t="s">
        <v>99</v>
      </c>
      <c r="U42" s="425"/>
      <c r="V42" s="425"/>
      <c r="W42" s="425"/>
      <c r="X42" s="425"/>
      <c r="Y42" s="426"/>
      <c r="Z42" s="427">
        <f>IF(ISNUMBER(N41),(N41+Z41)*0.3,"")</f>
        <v>20250</v>
      </c>
      <c r="AA42" s="428"/>
      <c r="AB42" s="428"/>
      <c r="AC42" s="428"/>
      <c r="AD42" s="428"/>
      <c r="AE42" s="429"/>
      <c r="AF42" s="420"/>
      <c r="AG42" s="421"/>
      <c r="AH42" s="421"/>
      <c r="AI42" s="421"/>
      <c r="AJ42" s="421"/>
      <c r="AK42" s="422"/>
    </row>
    <row r="43" spans="2:37" ht="33.75" customHeight="1" thickBot="1" x14ac:dyDescent="0.5">
      <c r="B43" s="391"/>
      <c r="C43" s="392"/>
      <c r="D43" s="392"/>
      <c r="E43" s="392"/>
      <c r="F43" s="392"/>
      <c r="G43" s="393"/>
      <c r="H43" s="400"/>
      <c r="I43" s="401"/>
      <c r="J43" s="401"/>
      <c r="K43" s="401"/>
      <c r="L43" s="401"/>
      <c r="M43" s="402"/>
      <c r="N43" s="409"/>
      <c r="O43" s="392"/>
      <c r="P43" s="392"/>
      <c r="Q43" s="392"/>
      <c r="R43" s="392"/>
      <c r="S43" s="410"/>
      <c r="T43" s="430" t="s">
        <v>189</v>
      </c>
      <c r="U43" s="431"/>
      <c r="V43" s="431"/>
      <c r="W43" s="431"/>
      <c r="X43" s="431"/>
      <c r="Y43" s="432"/>
      <c r="Z43" s="430">
        <f>IF(ISNUMBER(N41),N41+N41*0.35+(N41+N41*0.35)*0.3,"")</f>
        <v>87750</v>
      </c>
      <c r="AA43" s="451"/>
      <c r="AB43" s="451"/>
      <c r="AC43" s="451"/>
      <c r="AD43" s="451"/>
      <c r="AE43" s="452"/>
      <c r="AF43" s="409"/>
      <c r="AG43" s="392"/>
      <c r="AH43" s="392"/>
      <c r="AI43" s="392"/>
      <c r="AJ43" s="392"/>
      <c r="AK43" s="423"/>
    </row>
    <row r="44" spans="2:37" ht="15" customHeight="1" x14ac:dyDescent="0.45"/>
    <row r="45" spans="2:37" ht="15" customHeight="1" x14ac:dyDescent="0.45"/>
    <row r="46" spans="2:37" ht="15" customHeight="1" x14ac:dyDescent="0.45">
      <c r="B46" s="52"/>
    </row>
    <row r="47" spans="2:37" ht="15" customHeight="1" x14ac:dyDescent="0.45"/>
    <row r="48" spans="2:37" ht="15" customHeight="1" x14ac:dyDescent="0.45"/>
    <row r="49" spans="3:30" ht="22.5" x14ac:dyDescent="0.45">
      <c r="C49" s="433" t="s">
        <v>103</v>
      </c>
      <c r="D49" s="433"/>
      <c r="E49" s="434"/>
      <c r="F49" s="434"/>
      <c r="G49" s="434"/>
      <c r="H49" s="62" t="s">
        <v>14</v>
      </c>
      <c r="I49" s="434"/>
      <c r="J49" s="434"/>
      <c r="K49" s="62" t="s">
        <v>15</v>
      </c>
      <c r="L49" s="434"/>
      <c r="M49" s="434"/>
      <c r="N49" s="62" t="s">
        <v>16</v>
      </c>
    </row>
    <row r="50" spans="3:30" ht="22.5" x14ac:dyDescent="0.45">
      <c r="J50" s="61"/>
    </row>
    <row r="51" spans="3:30" ht="22.5" x14ac:dyDescent="0.45">
      <c r="M51" s="61" t="s">
        <v>100</v>
      </c>
    </row>
    <row r="52" spans="3:30" ht="22.5" x14ac:dyDescent="0.45">
      <c r="N52" s="435" t="s">
        <v>108</v>
      </c>
      <c r="O52" s="436"/>
      <c r="P52" s="436"/>
      <c r="Q52" s="436"/>
      <c r="R52" s="436"/>
      <c r="S52" s="436"/>
      <c r="T52" s="436"/>
      <c r="U52" s="436"/>
      <c r="V52" s="436"/>
      <c r="W52" s="436"/>
      <c r="X52" s="436"/>
      <c r="Y52" s="436"/>
      <c r="Z52" s="436"/>
      <c r="AA52" s="436"/>
      <c r="AB52" s="436"/>
      <c r="AC52" s="436"/>
    </row>
    <row r="53" spans="3:30" x14ac:dyDescent="0.45">
      <c r="N53" s="437" t="s">
        <v>105</v>
      </c>
      <c r="O53" s="438"/>
      <c r="P53" s="438"/>
      <c r="Q53" s="438"/>
      <c r="R53" s="438"/>
      <c r="S53" s="438"/>
      <c r="T53" s="438"/>
      <c r="U53" s="438"/>
      <c r="V53" s="438"/>
      <c r="W53" s="438"/>
      <c r="X53" s="438"/>
      <c r="Y53" s="438"/>
      <c r="Z53" s="438"/>
      <c r="AA53" s="438"/>
      <c r="AB53" s="438"/>
      <c r="AC53" s="438"/>
    </row>
    <row r="54" spans="3:30" x14ac:dyDescent="0.45">
      <c r="N54" s="438"/>
      <c r="O54" s="438"/>
      <c r="P54" s="438"/>
      <c r="Q54" s="438"/>
      <c r="R54" s="438"/>
      <c r="S54" s="438"/>
      <c r="T54" s="438"/>
      <c r="U54" s="438"/>
      <c r="V54" s="438"/>
      <c r="W54" s="438"/>
      <c r="X54" s="438"/>
      <c r="Y54" s="438"/>
      <c r="Z54" s="438"/>
      <c r="AA54" s="438"/>
      <c r="AB54" s="438"/>
      <c r="AC54" s="438"/>
    </row>
    <row r="55" spans="3:30" ht="22.5" x14ac:dyDescent="0.45">
      <c r="N55" s="439" t="s">
        <v>104</v>
      </c>
      <c r="O55" s="440"/>
      <c r="P55" s="440"/>
      <c r="Q55" s="440"/>
      <c r="R55" s="441" t="s">
        <v>198</v>
      </c>
      <c r="S55" s="442"/>
      <c r="T55" s="442"/>
      <c r="U55" s="442"/>
      <c r="V55" s="442"/>
      <c r="W55" s="442"/>
      <c r="X55" s="442"/>
      <c r="Y55" s="442"/>
      <c r="Z55" s="442"/>
      <c r="AA55" s="442"/>
      <c r="AB55" s="442"/>
      <c r="AC55" s="442"/>
      <c r="AD55" s="61" t="s">
        <v>102</v>
      </c>
    </row>
    <row r="56" spans="3:30" ht="18.75" customHeight="1" x14ac:dyDescent="0.45">
      <c r="N56" s="440"/>
      <c r="O56" s="440"/>
      <c r="P56" s="440"/>
      <c r="Q56" s="440"/>
      <c r="R56" s="442"/>
      <c r="S56" s="442"/>
      <c r="T56" s="442"/>
      <c r="U56" s="442"/>
      <c r="V56" s="442"/>
      <c r="W56" s="442"/>
      <c r="X56" s="442"/>
      <c r="Y56" s="442"/>
      <c r="Z56" s="442"/>
      <c r="AA56" s="442"/>
      <c r="AB56" s="442"/>
      <c r="AC56" s="442"/>
    </row>
    <row r="57" spans="3:30" ht="22.5" x14ac:dyDescent="0.45">
      <c r="M57" s="61" t="s">
        <v>101</v>
      </c>
    </row>
    <row r="58" spans="3:30" ht="19.5" customHeight="1" x14ac:dyDescent="0.5">
      <c r="M58" s="61"/>
      <c r="N58" s="443"/>
      <c r="O58" s="444"/>
      <c r="P58" s="444"/>
      <c r="Q58" s="444"/>
      <c r="R58" s="444"/>
      <c r="S58" s="444"/>
      <c r="T58" s="444"/>
      <c r="U58" s="444"/>
      <c r="V58" s="444"/>
      <c r="W58" s="444"/>
      <c r="X58" s="444"/>
      <c r="Y58" s="444"/>
      <c r="Z58" s="444"/>
      <c r="AA58" s="444"/>
      <c r="AB58" s="444"/>
      <c r="AC58" s="444"/>
    </row>
    <row r="59" spans="3:30" ht="18.75" customHeight="1" x14ac:dyDescent="0.45">
      <c r="N59" s="445"/>
      <c r="O59" s="446"/>
      <c r="P59" s="446"/>
      <c r="Q59" s="446"/>
      <c r="R59" s="446"/>
      <c r="S59" s="446"/>
      <c r="T59" s="446"/>
      <c r="U59" s="446"/>
      <c r="V59" s="446"/>
      <c r="W59" s="446"/>
      <c r="X59" s="446"/>
      <c r="Y59" s="446"/>
      <c r="Z59" s="446"/>
      <c r="AA59" s="446"/>
      <c r="AB59" s="446"/>
      <c r="AC59" s="446"/>
    </row>
    <row r="60" spans="3:30" ht="18.75" customHeight="1" x14ac:dyDescent="0.45">
      <c r="N60" s="446"/>
      <c r="O60" s="446"/>
      <c r="P60" s="446"/>
      <c r="Q60" s="446"/>
      <c r="R60" s="446"/>
      <c r="S60" s="446"/>
      <c r="T60" s="446"/>
      <c r="U60" s="446"/>
      <c r="V60" s="446"/>
      <c r="W60" s="446"/>
      <c r="X60" s="446"/>
      <c r="Y60" s="446"/>
      <c r="Z60" s="446"/>
      <c r="AA60" s="446"/>
      <c r="AB60" s="446"/>
      <c r="AC60" s="446"/>
    </row>
    <row r="61" spans="3:30" ht="22.5" customHeight="1" x14ac:dyDescent="0.45">
      <c r="N61" s="447"/>
      <c r="O61" s="448"/>
      <c r="P61" s="448"/>
      <c r="Q61" s="448"/>
      <c r="R61" s="449"/>
      <c r="S61" s="450"/>
      <c r="T61" s="450"/>
      <c r="U61" s="450"/>
      <c r="V61" s="450"/>
      <c r="W61" s="450"/>
      <c r="X61" s="450"/>
      <c r="Y61" s="450"/>
      <c r="Z61" s="450"/>
      <c r="AA61" s="450"/>
      <c r="AB61" s="450"/>
      <c r="AC61" s="450"/>
      <c r="AD61" s="61" t="s">
        <v>102</v>
      </c>
    </row>
    <row r="62" spans="3:30" ht="18.75" customHeight="1" x14ac:dyDescent="0.45">
      <c r="N62" s="448"/>
      <c r="O62" s="448"/>
      <c r="P62" s="448"/>
      <c r="Q62" s="448"/>
      <c r="R62" s="450"/>
      <c r="S62" s="450"/>
      <c r="T62" s="450"/>
      <c r="U62" s="450"/>
      <c r="V62" s="450"/>
      <c r="W62" s="450"/>
      <c r="X62" s="450"/>
      <c r="Y62" s="450"/>
      <c r="Z62" s="450"/>
      <c r="AA62" s="450"/>
      <c r="AB62" s="450"/>
      <c r="AC62" s="450"/>
    </row>
  </sheetData>
  <sheetProtection password="DEF2" sheet="1" selectLockedCells="1"/>
  <mergeCells count="113"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B17:G18"/>
    <mergeCell ref="H17:O18"/>
    <mergeCell ref="AD6:AE7"/>
    <mergeCell ref="AF6:AF7"/>
    <mergeCell ref="AG6:AK7"/>
    <mergeCell ref="K9:Z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Z4:AB8"/>
    <mergeCell ref="B19:G21"/>
    <mergeCell ref="H19:AK21"/>
    <mergeCell ref="B25:G25"/>
    <mergeCell ref="H25:M25"/>
    <mergeCell ref="N25:S25"/>
    <mergeCell ref="T25:V25"/>
    <mergeCell ref="W25:AB25"/>
    <mergeCell ref="AC25:AH25"/>
    <mergeCell ref="B27:G28"/>
    <mergeCell ref="W27:AB28"/>
    <mergeCell ref="AC27:AH28"/>
    <mergeCell ref="AI25:AK25"/>
    <mergeCell ref="B26:G26"/>
    <mergeCell ref="H26:M30"/>
    <mergeCell ref="N26:S30"/>
    <mergeCell ref="T26:V28"/>
    <mergeCell ref="W26:AB26"/>
    <mergeCell ref="AC26:AF26"/>
    <mergeCell ref="AG26:AH26"/>
    <mergeCell ref="AI26:AI28"/>
    <mergeCell ref="AJ26:AK28"/>
    <mergeCell ref="AF36:AK36"/>
    <mergeCell ref="B32:G32"/>
    <mergeCell ref="H32:M32"/>
    <mergeCell ref="N32:S32"/>
    <mergeCell ref="T32:V32"/>
    <mergeCell ref="W32:AH32"/>
    <mergeCell ref="AI32:AK32"/>
    <mergeCell ref="AI29:AI31"/>
    <mergeCell ref="AJ29:AK31"/>
    <mergeCell ref="T30:V30"/>
    <mergeCell ref="B31:G31"/>
    <mergeCell ref="H31:M31"/>
    <mergeCell ref="N31:S31"/>
    <mergeCell ref="T31:V31"/>
    <mergeCell ref="W31:AB31"/>
    <mergeCell ref="AC31:AF31"/>
    <mergeCell ref="AG31:AH31"/>
    <mergeCell ref="B29:G30"/>
    <mergeCell ref="T29:V29"/>
    <mergeCell ref="W29:AB30"/>
    <mergeCell ref="AC29:AH30"/>
    <mergeCell ref="B37:G40"/>
    <mergeCell ref="H37:M40"/>
    <mergeCell ref="N37:S40"/>
    <mergeCell ref="T37:Y37"/>
    <mergeCell ref="Z37:AC37"/>
    <mergeCell ref="AD37:AE37"/>
    <mergeCell ref="B36:G36"/>
    <mergeCell ref="H36:M36"/>
    <mergeCell ref="N36:S36"/>
    <mergeCell ref="T36:Y36"/>
    <mergeCell ref="Z36:AE36"/>
    <mergeCell ref="N59:AC60"/>
    <mergeCell ref="N61:Q62"/>
    <mergeCell ref="R61:AC62"/>
    <mergeCell ref="Z43:AE43"/>
    <mergeCell ref="AF37:AK40"/>
    <mergeCell ref="T38:Y38"/>
    <mergeCell ref="Z38:AC38"/>
    <mergeCell ref="AD38:AE38"/>
    <mergeCell ref="T39:Y39"/>
    <mergeCell ref="Z39:AC39"/>
    <mergeCell ref="AD39:AE39"/>
    <mergeCell ref="T40:Y40"/>
    <mergeCell ref="Z40:AC40"/>
    <mergeCell ref="AD40:AE40"/>
    <mergeCell ref="C49:D49"/>
    <mergeCell ref="E49:G49"/>
    <mergeCell ref="I49:J49"/>
    <mergeCell ref="L49:M49"/>
    <mergeCell ref="N52:AC52"/>
    <mergeCell ref="N53:AC54"/>
    <mergeCell ref="N55:Q56"/>
    <mergeCell ref="R55:AC56"/>
    <mergeCell ref="N58:AC58"/>
    <mergeCell ref="B41:G43"/>
    <mergeCell ref="H41:M43"/>
    <mergeCell ref="N41:S43"/>
    <mergeCell ref="T41:Y41"/>
    <mergeCell ref="Z41:AE41"/>
    <mergeCell ref="AF41:AK43"/>
    <mergeCell ref="T42:Y42"/>
    <mergeCell ref="Z42:AE42"/>
    <mergeCell ref="T43:Y43"/>
  </mergeCells>
  <phoneticPr fontId="1"/>
  <conditionalFormatting sqref="N37:S37 N41:S42">
    <cfRule type="expression" dxfId="76" priority="154" stopIfTrue="1">
      <formula>ISNUMBER(N37)</formula>
    </cfRule>
  </conditionalFormatting>
  <conditionalFormatting sqref="H17 X17 H19">
    <cfRule type="expression" dxfId="75" priority="153" stopIfTrue="1">
      <formula>ISBLANK(H17)</formula>
    </cfRule>
  </conditionalFormatting>
  <conditionalFormatting sqref="Z4:AB6">
    <cfRule type="expression" dxfId="74" priority="148">
      <formula>AND(AC4="☑",AF4="☑")</formula>
    </cfRule>
    <cfRule type="expression" dxfId="73" priority="149">
      <formula>AND(AC6="☑",AF6="☑")</formula>
    </cfRule>
    <cfRule type="expression" dxfId="72" priority="150" stopIfTrue="1">
      <formula>AND(AC4="☑",OR(AC6="☑",AF6="☑"))</formula>
    </cfRule>
    <cfRule type="expression" dxfId="71" priority="151" stopIfTrue="1">
      <formula>AND(AF4="☑",OR(AC6="☑",AF6="☑"))</formula>
    </cfRule>
  </conditionalFormatting>
  <conditionalFormatting sqref="N31:S31 T26 H26:M29">
    <cfRule type="expression" dxfId="70" priority="147" stopIfTrue="1">
      <formula>ISBLANK(H26)</formula>
    </cfRule>
  </conditionalFormatting>
  <conditionalFormatting sqref="AE1:AJ1">
    <cfRule type="expression" dxfId="69" priority="14">
      <formula>P13="☑"</formula>
    </cfRule>
    <cfRule type="expression" dxfId="68" priority="15">
      <formula>OR(ISBLANK(AE1),ISNUMBER(AE1)=FALSE)</formula>
    </cfRule>
    <cfRule type="expression" dxfId="67" priority="146">
      <formula>S13="☑"</formula>
    </cfRule>
  </conditionalFormatting>
  <conditionalFormatting sqref="N26:S29">
    <cfRule type="expression" dxfId="66" priority="145">
      <formula>ISBLANK(N26)</formula>
    </cfRule>
  </conditionalFormatting>
  <conditionalFormatting sqref="AI25:AK25">
    <cfRule type="expression" dxfId="65" priority="144" stopIfTrue="1">
      <formula>OR(AND(AI26="☑",AI29="☑"),AND(AJ29="",AI29="☑"))</formula>
    </cfRule>
  </conditionalFormatting>
  <conditionalFormatting sqref="Q13">
    <cfRule type="expression" dxfId="64" priority="142" stopIfTrue="1">
      <formula>AND(P13="☑",S13="□")</formula>
    </cfRule>
    <cfRule type="expression" dxfId="63" priority="143" stopIfTrue="1">
      <formula>AND(S13="☑",P13="□")</formula>
    </cfRule>
  </conditionalFormatting>
  <conditionalFormatting sqref="T13">
    <cfRule type="expression" dxfId="62" priority="140" stopIfTrue="1">
      <formula>AND(P13="☑",S13="□")</formula>
    </cfRule>
    <cfRule type="expression" dxfId="61" priority="141" stopIfTrue="1">
      <formula>AND(S13="☑",P13="□")</formula>
    </cfRule>
  </conditionalFormatting>
  <conditionalFormatting sqref="T30:V30">
    <cfRule type="expression" dxfId="60" priority="138">
      <formula>AND(S13="☑",T30="")</formula>
    </cfRule>
    <cfRule type="expression" dxfId="59" priority="139">
      <formula>S13="☑"</formula>
    </cfRule>
  </conditionalFormatting>
  <conditionalFormatting sqref="T29:V29">
    <cfRule type="expression" dxfId="58" priority="137">
      <formula>S13="☑"</formula>
    </cfRule>
  </conditionalFormatting>
  <conditionalFormatting sqref="N32:S32">
    <cfRule type="expression" dxfId="57" priority="1">
      <formula>AND(S13="□",AI26="☑",N31&lt;&gt;0)</formula>
    </cfRule>
    <cfRule type="expression" dxfId="56" priority="136">
      <formula>N31=""</formula>
    </cfRule>
  </conditionalFormatting>
  <conditionalFormatting sqref="T25:V25">
    <cfRule type="expression" dxfId="55" priority="133">
      <formula>AND(S13="□",T30&lt;&gt;"")</formula>
    </cfRule>
    <cfRule type="expression" dxfId="54" priority="134">
      <formula>AND(S13="☑",ISBLANK(T30))</formula>
    </cfRule>
  </conditionalFormatting>
  <conditionalFormatting sqref="T32:V32">
    <cfRule type="expression" dxfId="53" priority="132">
      <formula>AND(S13="☑",T30="")</formula>
    </cfRule>
  </conditionalFormatting>
  <conditionalFormatting sqref="Z7:AB7">
    <cfRule type="expression" dxfId="52" priority="128">
      <formula>AND(AC7="☑",AF7="☑")</formula>
    </cfRule>
    <cfRule type="expression" dxfId="51" priority="129">
      <formula>AND(#REF!="☑",#REF!="☑")</formula>
    </cfRule>
    <cfRule type="expression" dxfId="50" priority="130" stopIfTrue="1">
      <formula>AND(AC7="☑",OR(#REF!="☑",#REF!="☑"))</formula>
    </cfRule>
    <cfRule type="expression" dxfId="49" priority="131" stopIfTrue="1">
      <formula>AND(AF7="☑",OR(#REF!="☑",#REF!="☑"))</formula>
    </cfRule>
  </conditionalFormatting>
  <conditionalFormatting sqref="R61 J50 M51 AD55 M57:M58 N49 K49 C49:D49 H49 AD61 N52:N53 N55 R55 N58:N59 N61 D15:AH15">
    <cfRule type="expression" dxfId="48" priority="125">
      <formula>AND($S$13="☑",$AI$26="□")</formula>
    </cfRule>
  </conditionalFormatting>
  <conditionalFormatting sqref="AH15 F15:H15 J15:K15 M15:N15 N52:N53 N55 R55 N58:N59 N61 R61">
    <cfRule type="expression" dxfId="47" priority="2">
      <formula>AND($S$13="☑",$AI$26="☑")</formula>
    </cfRule>
    <cfRule type="expression" dxfId="46" priority="4" stopIfTrue="1">
      <formula>$S$13="□"</formula>
    </cfRule>
    <cfRule type="containsBlanks" dxfId="45" priority="124">
      <formula>LEN(TRIM(F15))=0</formula>
    </cfRule>
  </conditionalFormatting>
  <conditionalFormatting sqref="N31:S31">
    <cfRule type="expression" dxfId="44" priority="123">
      <formula>AND(S13="□",AI26="☑",N31&lt;&gt;0)</formula>
    </cfRule>
  </conditionalFormatting>
  <conditionalFormatting sqref="AC1:AD1">
    <cfRule type="expression" dxfId="43" priority="16">
      <formula>P13="☑"</formula>
    </cfRule>
  </conditionalFormatting>
  <conditionalFormatting sqref="AI29:AI31">
    <cfRule type="expression" dxfId="42" priority="10">
      <formula>AND(OR(AF4="□",S13="☑"),AI29="□")</formula>
    </cfRule>
  </conditionalFormatting>
  <conditionalFormatting sqref="T30:V30">
    <cfRule type="expression" dxfId="41" priority="8">
      <formula>S13="☑"</formula>
    </cfRule>
  </conditionalFormatting>
  <conditionalFormatting sqref="AJ26:AK28">
    <cfRule type="containsBlanks" dxfId="40" priority="156">
      <formula>LEN(TRIM(AJ26))=0</formula>
    </cfRule>
  </conditionalFormatting>
  <conditionalFormatting sqref="AJ29:AK31">
    <cfRule type="containsBlanks" dxfId="39" priority="157">
      <formula>LEN(TRIM(AJ29))=0</formula>
    </cfRule>
  </conditionalFormatting>
  <conditionalFormatting sqref="AH15">
    <cfRule type="cellIs" dxfId="38" priority="126" operator="equal">
      <formula>0</formula>
    </cfRule>
  </conditionalFormatting>
  <dataValidations xWindow="1045" yWindow="752" count="8">
    <dataValidation type="list" allowBlank="1" showInputMessage="1" showErrorMessage="1" prompt="版数を入力してください。" sqref="AH15" xr:uid="{00000000-0002-0000-0200-000000000000}">
      <formula1>"0,2,3,4,5,6,7,8,9,"</formula1>
    </dataValidation>
    <dataValidation type="whole" allowBlank="1" showInputMessage="1" showErrorMessage="1" sqref="F15:H15 E49:G49" xr:uid="{00000000-0002-0000-0200-000001000000}">
      <formula1>2015</formula1>
      <formula2>2099</formula2>
    </dataValidation>
    <dataValidation type="whole" allowBlank="1" showInputMessage="1" showErrorMessage="1" sqref="J15:K15 I49:J49" xr:uid="{00000000-0002-0000-0200-000002000000}">
      <formula1>1</formula1>
      <formula2>12</formula2>
    </dataValidation>
    <dataValidation type="whole" allowBlank="1" showInputMessage="1" showErrorMessage="1" sqref="M15:N15 L49:M49" xr:uid="{00000000-0002-0000-0200-000003000000}">
      <formula1>1</formula1>
      <formula2>31</formula2>
    </dataValidation>
    <dataValidation type="decimal" allowBlank="1" showInputMessage="1" showErrorMessage="1" sqref="N31:S31" xr:uid="{00000000-0002-0000-0200-000004000000}">
      <formula1>0</formula1>
      <formula2>1</formula2>
    </dataValidation>
    <dataValidation type="list" showErrorMessage="1" prompt="同一プロトコルで治験→製販後試験の場合は☑" sqref="AI29:AI31" xr:uid="{00000000-0002-0000-0200-000005000000}">
      <formula1>"□,☑"</formula1>
    </dataValidation>
    <dataValidation type="list" allowBlank="1" showInputMessage="1" showErrorMessage="1" sqref="S13:S14 AF4:AF7 AC4:AC7" xr:uid="{00000000-0002-0000-0200-000006000000}">
      <formula1>"□,☑"</formula1>
    </dataValidation>
    <dataValidation type="list" showErrorMessage="1" prompt="継続試験の場合は☑" sqref="AI26:AI28" xr:uid="{00000000-0002-0000-0200-000007000000}">
      <formula1>"□,☑"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5" fitToHeight="0" orientation="portrait" r:id="rId1"/>
  <ignoredErrors>
    <ignoredError sqref="AC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6">
    <pageSetUpPr fitToPage="1"/>
  </sheetPr>
  <dimension ref="A1:AL90"/>
  <sheetViews>
    <sheetView zoomScaleNormal="100" workbookViewId="0">
      <selection activeCell="U2" sqref="U2"/>
    </sheetView>
  </sheetViews>
  <sheetFormatPr defaultRowHeight="18.75" x14ac:dyDescent="0.45"/>
  <cols>
    <col min="1" max="1" width="8.88671875" style="24"/>
    <col min="2" max="37" width="3.33203125" style="24" customWidth="1"/>
    <col min="38" max="38" width="0.88671875" style="24" customWidth="1"/>
    <col min="39" max="16384" width="8.88671875" style="24"/>
  </cols>
  <sheetData>
    <row r="1" spans="1:37" ht="22.5" customHeight="1" thickBot="1" x14ac:dyDescent="0.5">
      <c r="A1" s="22"/>
      <c r="B1" s="22"/>
      <c r="C1" s="82" t="s">
        <v>223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3"/>
      <c r="AA1" s="23"/>
      <c r="AB1" s="23"/>
      <c r="AC1" s="1094" t="s">
        <v>0</v>
      </c>
      <c r="AD1" s="1094"/>
      <c r="AE1" s="1095"/>
      <c r="AF1" s="1095"/>
      <c r="AG1" s="1095"/>
      <c r="AH1" s="1095"/>
      <c r="AI1" s="1095"/>
      <c r="AJ1" s="1095"/>
    </row>
    <row r="2" spans="1:37" ht="11.25" customHeight="1" x14ac:dyDescent="0.45">
      <c r="U2" s="25"/>
      <c r="V2" s="26"/>
      <c r="W2" s="26"/>
      <c r="Z2" s="1096" t="s">
        <v>1</v>
      </c>
      <c r="AA2" s="1097"/>
      <c r="AB2" s="1097"/>
      <c r="AC2" s="1098" t="str">
        <f>IF(ISBLANK(ポイント算出表!AC2),"",ポイント算出表!AC2)</f>
        <v/>
      </c>
      <c r="AD2" s="1099"/>
      <c r="AE2" s="1099"/>
      <c r="AF2" s="1099"/>
      <c r="AG2" s="1099"/>
      <c r="AH2" s="1099"/>
      <c r="AI2" s="1099"/>
      <c r="AJ2" s="1099"/>
      <c r="AK2" s="1100"/>
    </row>
    <row r="3" spans="1:37" ht="11.25" customHeight="1" x14ac:dyDescent="0.45">
      <c r="U3" s="27"/>
      <c r="V3" s="27"/>
      <c r="W3" s="27"/>
      <c r="Z3" s="720"/>
      <c r="AA3" s="721"/>
      <c r="AB3" s="721"/>
      <c r="AC3" s="1101"/>
      <c r="AD3" s="1102"/>
      <c r="AE3" s="1102"/>
      <c r="AF3" s="1102"/>
      <c r="AG3" s="1102"/>
      <c r="AH3" s="1102"/>
      <c r="AI3" s="1102"/>
      <c r="AJ3" s="1102"/>
      <c r="AK3" s="1103"/>
    </row>
    <row r="4" spans="1:37" ht="11.25" customHeight="1" x14ac:dyDescent="0.45">
      <c r="U4" s="27"/>
      <c r="V4" s="27"/>
      <c r="W4" s="27"/>
      <c r="Z4" s="1088" t="s">
        <v>2</v>
      </c>
      <c r="AA4" s="1089"/>
      <c r="AB4" s="1090"/>
      <c r="AC4" s="1104" t="str">
        <f>ポイント算出表!AC4</f>
        <v>☑</v>
      </c>
      <c r="AD4" s="1072" t="s">
        <v>4</v>
      </c>
      <c r="AE4" s="1072"/>
      <c r="AF4" s="1070" t="str">
        <f>ポイント算出表!AF4</f>
        <v>□</v>
      </c>
      <c r="AG4" s="1072" t="s">
        <v>5</v>
      </c>
      <c r="AH4" s="1072"/>
      <c r="AI4" s="1072"/>
      <c r="AJ4" s="1072"/>
      <c r="AK4" s="1073"/>
    </row>
    <row r="5" spans="1:37" ht="11.25" customHeight="1" x14ac:dyDescent="0.45">
      <c r="U5" s="27"/>
      <c r="V5" s="27"/>
      <c r="W5" s="27"/>
      <c r="Z5" s="1091"/>
      <c r="AA5" s="1092"/>
      <c r="AB5" s="1093"/>
      <c r="AC5" s="1105"/>
      <c r="AD5" s="1072"/>
      <c r="AE5" s="1072"/>
      <c r="AF5" s="1106"/>
      <c r="AG5" s="1072"/>
      <c r="AH5" s="1072"/>
      <c r="AI5" s="1072"/>
      <c r="AJ5" s="1072"/>
      <c r="AK5" s="1073"/>
    </row>
    <row r="6" spans="1:37" ht="11.25" customHeight="1" x14ac:dyDescent="0.45">
      <c r="U6" s="27"/>
      <c r="V6" s="27"/>
      <c r="W6" s="27"/>
      <c r="Z6" s="1091"/>
      <c r="AA6" s="1092"/>
      <c r="AB6" s="1093"/>
      <c r="AC6" s="1104" t="str">
        <f>ポイント算出表!AC6</f>
        <v>□</v>
      </c>
      <c r="AD6" s="721" t="s">
        <v>6</v>
      </c>
      <c r="AE6" s="721"/>
      <c r="AF6" s="1070" t="str">
        <f>ポイント算出表!AF6</f>
        <v>☑</v>
      </c>
      <c r="AG6" s="1072" t="s">
        <v>7</v>
      </c>
      <c r="AH6" s="1072"/>
      <c r="AI6" s="1072"/>
      <c r="AJ6" s="1072"/>
      <c r="AK6" s="1073"/>
    </row>
    <row r="7" spans="1:37" ht="11.25" customHeight="1" x14ac:dyDescent="0.45">
      <c r="U7" s="27"/>
      <c r="V7" s="27"/>
      <c r="W7" s="27"/>
      <c r="Z7" s="1091"/>
      <c r="AA7" s="1092"/>
      <c r="AB7" s="1093"/>
      <c r="AC7" s="1107"/>
      <c r="AD7" s="1039"/>
      <c r="AE7" s="1039"/>
      <c r="AF7" s="1071"/>
      <c r="AG7" s="929"/>
      <c r="AH7" s="929"/>
      <c r="AI7" s="929"/>
      <c r="AJ7" s="929"/>
      <c r="AK7" s="1074"/>
    </row>
    <row r="8" spans="1:37" ht="20.25" customHeight="1" thickBot="1" x14ac:dyDescent="0.5">
      <c r="Z8" s="656"/>
      <c r="AA8" s="657"/>
      <c r="AB8" s="658"/>
      <c r="AC8" s="83" t="str">
        <f>ポイント算出表!AC8</f>
        <v>□</v>
      </c>
      <c r="AD8" s="84" t="s">
        <v>197</v>
      </c>
      <c r="AE8" s="80"/>
      <c r="AF8" s="80"/>
      <c r="AG8" s="80"/>
      <c r="AH8" s="80"/>
      <c r="AI8" s="80"/>
      <c r="AJ8" s="80"/>
      <c r="AK8" s="85"/>
    </row>
    <row r="9" spans="1:37" ht="15.75" customHeight="1" x14ac:dyDescent="0.45">
      <c r="I9" s="1075" t="s">
        <v>8</v>
      </c>
      <c r="J9" s="1076"/>
      <c r="K9" s="1076"/>
      <c r="L9" s="1076"/>
      <c r="M9" s="1076"/>
      <c r="N9" s="1076"/>
      <c r="O9" s="1076"/>
      <c r="P9" s="1076"/>
      <c r="Q9" s="1076"/>
      <c r="R9" s="1076"/>
      <c r="S9" s="1076"/>
      <c r="T9" s="1076"/>
      <c r="U9" s="1076"/>
      <c r="V9" s="1076"/>
      <c r="W9" s="1076"/>
      <c r="X9" s="1076"/>
      <c r="Y9" s="1076"/>
      <c r="Z9" s="1076"/>
      <c r="AA9" s="1076"/>
      <c r="AB9" s="1076"/>
    </row>
    <row r="10" spans="1:37" ht="15.75" customHeight="1" x14ac:dyDescent="0.45">
      <c r="I10" s="1076"/>
      <c r="J10" s="1076"/>
      <c r="K10" s="1076"/>
      <c r="L10" s="1076"/>
      <c r="M10" s="1076"/>
      <c r="N10" s="1076"/>
      <c r="O10" s="1076"/>
      <c r="P10" s="1076"/>
      <c r="Q10" s="1076"/>
      <c r="R10" s="1076"/>
      <c r="S10" s="1076"/>
      <c r="T10" s="1076"/>
      <c r="U10" s="1076"/>
      <c r="V10" s="1076"/>
      <c r="W10" s="1076"/>
      <c r="X10" s="1076"/>
      <c r="Y10" s="1076"/>
      <c r="Z10" s="1076"/>
      <c r="AA10" s="1076"/>
      <c r="AB10" s="1076"/>
    </row>
    <row r="11" spans="1:37" ht="15.75" customHeight="1" x14ac:dyDescent="0.45">
      <c r="I11" s="1076"/>
      <c r="J11" s="1076"/>
      <c r="K11" s="1076"/>
      <c r="L11" s="1076"/>
      <c r="M11" s="1076"/>
      <c r="N11" s="1076"/>
      <c r="O11" s="1076"/>
      <c r="P11" s="1076"/>
      <c r="Q11" s="1076"/>
      <c r="R11" s="1076"/>
      <c r="S11" s="1076"/>
      <c r="T11" s="1076"/>
      <c r="U11" s="1076"/>
      <c r="V11" s="1076"/>
      <c r="W11" s="1076"/>
      <c r="X11" s="1076"/>
      <c r="Y11" s="1076"/>
      <c r="Z11" s="1076"/>
      <c r="AA11" s="1076"/>
      <c r="AB11" s="1076"/>
    </row>
    <row r="12" spans="1:37" ht="15" customHeight="1" x14ac:dyDescent="0.45"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</row>
    <row r="13" spans="1:37" ht="15" customHeight="1" x14ac:dyDescent="0.45">
      <c r="I13" s="28"/>
      <c r="J13" s="28"/>
      <c r="K13" s="28"/>
      <c r="L13" s="28"/>
      <c r="M13" s="28"/>
      <c r="N13" s="28"/>
      <c r="O13" s="1077" t="s">
        <v>9</v>
      </c>
      <c r="P13" s="1078" t="str">
        <f>IF(S13="☑","□","☑")</f>
        <v>☑</v>
      </c>
      <c r="Q13" s="1079" t="s">
        <v>10</v>
      </c>
      <c r="R13" s="1079"/>
      <c r="S13" s="640" t="s">
        <v>199</v>
      </c>
      <c r="T13" s="1079" t="s">
        <v>11</v>
      </c>
      <c r="U13" s="1079"/>
      <c r="V13" s="1077" t="s">
        <v>12</v>
      </c>
      <c r="W13" s="28"/>
      <c r="X13" s="28"/>
      <c r="Y13" s="28"/>
      <c r="Z13" s="28"/>
      <c r="AA13" s="28"/>
      <c r="AB13" s="28"/>
    </row>
    <row r="14" spans="1:37" ht="15" customHeight="1" x14ac:dyDescent="0.45">
      <c r="O14" s="1077"/>
      <c r="P14" s="1078"/>
      <c r="Q14" s="1079"/>
      <c r="R14" s="1079"/>
      <c r="S14" s="640"/>
      <c r="T14" s="1079"/>
      <c r="U14" s="1079"/>
      <c r="V14" s="1077"/>
      <c r="AH14" s="29" t="str">
        <f>IF(AND(S13="☑",別表1!AI26="□",ISBLANK(AH15)),"↓版数","")</f>
        <v/>
      </c>
    </row>
    <row r="15" spans="1:37" s="30" customFormat="1" ht="22.5" x14ac:dyDescent="0.45">
      <c r="D15" s="31" t="s">
        <v>13</v>
      </c>
      <c r="E15" s="31"/>
      <c r="F15" s="1086"/>
      <c r="G15" s="1086"/>
      <c r="H15" s="1086"/>
      <c r="I15" s="32" t="s">
        <v>14</v>
      </c>
      <c r="J15" s="1086"/>
      <c r="K15" s="1086"/>
      <c r="L15" s="32" t="s">
        <v>15</v>
      </c>
      <c r="M15" s="1086"/>
      <c r="N15" s="1086"/>
      <c r="O15" s="32" t="s">
        <v>16</v>
      </c>
      <c r="P15" s="1087" t="s">
        <v>107</v>
      </c>
      <c r="Q15" s="1087"/>
      <c r="R15" s="1087"/>
      <c r="S15" s="1087"/>
      <c r="T15" s="1087"/>
      <c r="U15" s="1087"/>
      <c r="V15" s="1087"/>
      <c r="W15" s="1087"/>
      <c r="X15" s="1087"/>
      <c r="Y15" s="1087"/>
      <c r="Z15" s="1087"/>
      <c r="AA15" s="1087"/>
      <c r="AB15" s="1087"/>
      <c r="AC15" s="1087"/>
      <c r="AD15" s="1087"/>
      <c r="AE15" s="1087"/>
      <c r="AF15" s="1087"/>
      <c r="AG15" s="1087"/>
      <c r="AH15" s="33"/>
      <c r="AI15" s="34"/>
    </row>
    <row r="16" spans="1:37" ht="15" customHeight="1" thickBot="1" x14ac:dyDescent="0.5"/>
    <row r="17" spans="2:37" ht="15" customHeight="1" x14ac:dyDescent="0.45">
      <c r="B17" s="1067" t="s">
        <v>17</v>
      </c>
      <c r="C17" s="1017"/>
      <c r="D17" s="1017"/>
      <c r="E17" s="1017"/>
      <c r="F17" s="1017"/>
      <c r="G17" s="1018"/>
      <c r="H17" s="1012" t="str">
        <f>IF(ISBLANK(ポイント算出表!H13),"",ポイント算出表!H13)</f>
        <v/>
      </c>
      <c r="I17" s="1068"/>
      <c r="J17" s="1068"/>
      <c r="K17" s="1068"/>
      <c r="L17" s="1068"/>
      <c r="M17" s="1068"/>
      <c r="N17" s="1068"/>
      <c r="O17" s="1069"/>
      <c r="P17" s="1012" t="s">
        <v>18</v>
      </c>
      <c r="Q17" s="1080"/>
      <c r="R17" s="1080"/>
      <c r="S17" s="1080"/>
      <c r="T17" s="1080"/>
      <c r="U17" s="1080"/>
      <c r="V17" s="1080"/>
      <c r="W17" s="1080"/>
      <c r="X17" s="1083" t="str">
        <f>IF(ISBLANK(ポイント算出表!X13),"",ポイント算出表!X13)</f>
        <v/>
      </c>
      <c r="Y17" s="1080"/>
      <c r="Z17" s="1080"/>
      <c r="AA17" s="1080"/>
      <c r="AB17" s="1080"/>
      <c r="AC17" s="1080"/>
      <c r="AD17" s="1080"/>
      <c r="AE17" s="1080"/>
      <c r="AF17" s="1080"/>
      <c r="AG17" s="1080"/>
      <c r="AH17" s="1080"/>
      <c r="AI17" s="1080"/>
      <c r="AJ17" s="1080"/>
      <c r="AK17" s="1084"/>
    </row>
    <row r="18" spans="2:37" ht="15" customHeight="1" x14ac:dyDescent="0.45">
      <c r="B18" s="1041"/>
      <c r="C18" s="810"/>
      <c r="D18" s="810"/>
      <c r="E18" s="810"/>
      <c r="F18" s="810"/>
      <c r="G18" s="811"/>
      <c r="H18" s="840"/>
      <c r="I18" s="841"/>
      <c r="J18" s="841"/>
      <c r="K18" s="841"/>
      <c r="L18" s="841"/>
      <c r="M18" s="841"/>
      <c r="N18" s="841"/>
      <c r="O18" s="842"/>
      <c r="P18" s="1081"/>
      <c r="Q18" s="1082"/>
      <c r="R18" s="1082"/>
      <c r="S18" s="1082"/>
      <c r="T18" s="1082"/>
      <c r="U18" s="1082"/>
      <c r="V18" s="1082"/>
      <c r="W18" s="1082"/>
      <c r="X18" s="1081"/>
      <c r="Y18" s="1082"/>
      <c r="Z18" s="1082"/>
      <c r="AA18" s="1082"/>
      <c r="AB18" s="1082"/>
      <c r="AC18" s="1082"/>
      <c r="AD18" s="1082"/>
      <c r="AE18" s="1082"/>
      <c r="AF18" s="1082"/>
      <c r="AG18" s="1082"/>
      <c r="AH18" s="1082"/>
      <c r="AI18" s="1082"/>
      <c r="AJ18" s="1082"/>
      <c r="AK18" s="1085"/>
    </row>
    <row r="19" spans="2:37" ht="15" customHeight="1" x14ac:dyDescent="0.45">
      <c r="B19" s="1038" t="s">
        <v>19</v>
      </c>
      <c r="C19" s="1039"/>
      <c r="D19" s="1039"/>
      <c r="E19" s="1039"/>
      <c r="F19" s="1039"/>
      <c r="G19" s="1060"/>
      <c r="H19" s="585" t="str">
        <f>IF(ISBLANK(ポイント算出表!H15),"",ポイント算出表!H15)</f>
        <v/>
      </c>
      <c r="I19" s="586"/>
      <c r="J19" s="586"/>
      <c r="K19" s="586"/>
      <c r="L19" s="586"/>
      <c r="M19" s="586"/>
      <c r="N19" s="586"/>
      <c r="O19" s="586"/>
      <c r="P19" s="586"/>
      <c r="Q19" s="586"/>
      <c r="R19" s="586"/>
      <c r="S19" s="586"/>
      <c r="T19" s="586"/>
      <c r="U19" s="586"/>
      <c r="V19" s="586"/>
      <c r="W19" s="586"/>
      <c r="X19" s="586"/>
      <c r="Y19" s="586"/>
      <c r="Z19" s="586"/>
      <c r="AA19" s="586"/>
      <c r="AB19" s="586"/>
      <c r="AC19" s="586"/>
      <c r="AD19" s="586"/>
      <c r="AE19" s="586"/>
      <c r="AF19" s="586"/>
      <c r="AG19" s="586"/>
      <c r="AH19" s="586"/>
      <c r="AI19" s="586"/>
      <c r="AJ19" s="586"/>
      <c r="AK19" s="587"/>
    </row>
    <row r="20" spans="2:37" ht="15" customHeight="1" x14ac:dyDescent="0.45">
      <c r="B20" s="778"/>
      <c r="C20" s="1061"/>
      <c r="D20" s="1061"/>
      <c r="E20" s="1061"/>
      <c r="F20" s="1061"/>
      <c r="G20" s="1062"/>
      <c r="H20" s="588"/>
      <c r="I20" s="589"/>
      <c r="J20" s="589"/>
      <c r="K20" s="589"/>
      <c r="L20" s="589"/>
      <c r="M20" s="589"/>
      <c r="N20" s="589"/>
      <c r="O20" s="589"/>
      <c r="P20" s="589"/>
      <c r="Q20" s="589"/>
      <c r="R20" s="589"/>
      <c r="S20" s="589"/>
      <c r="T20" s="589"/>
      <c r="U20" s="589"/>
      <c r="V20" s="589"/>
      <c r="W20" s="589"/>
      <c r="X20" s="589"/>
      <c r="Y20" s="589"/>
      <c r="Z20" s="589"/>
      <c r="AA20" s="589"/>
      <c r="AB20" s="589"/>
      <c r="AC20" s="589"/>
      <c r="AD20" s="589"/>
      <c r="AE20" s="589"/>
      <c r="AF20" s="589"/>
      <c r="AG20" s="589"/>
      <c r="AH20" s="589"/>
      <c r="AI20" s="589"/>
      <c r="AJ20" s="589"/>
      <c r="AK20" s="590"/>
    </row>
    <row r="21" spans="2:37" ht="15" customHeight="1" thickBot="1" x14ac:dyDescent="0.5">
      <c r="B21" s="938"/>
      <c r="C21" s="858"/>
      <c r="D21" s="858"/>
      <c r="E21" s="858"/>
      <c r="F21" s="858"/>
      <c r="G21" s="859"/>
      <c r="H21" s="591"/>
      <c r="I21" s="592"/>
      <c r="J21" s="592"/>
      <c r="K21" s="592"/>
      <c r="L21" s="592"/>
      <c r="M21" s="592"/>
      <c r="N21" s="592"/>
      <c r="O21" s="592"/>
      <c r="P21" s="592"/>
      <c r="Q21" s="592"/>
      <c r="R21" s="592"/>
      <c r="S21" s="592"/>
      <c r="T21" s="592"/>
      <c r="U21" s="592"/>
      <c r="V21" s="592"/>
      <c r="W21" s="592"/>
      <c r="X21" s="592"/>
      <c r="Y21" s="592"/>
      <c r="Z21" s="592"/>
      <c r="AA21" s="592"/>
      <c r="AB21" s="592"/>
      <c r="AC21" s="592"/>
      <c r="AD21" s="592"/>
      <c r="AE21" s="592"/>
      <c r="AF21" s="592"/>
      <c r="AG21" s="592"/>
      <c r="AH21" s="592"/>
      <c r="AI21" s="592"/>
      <c r="AJ21" s="592"/>
      <c r="AK21" s="593"/>
    </row>
    <row r="22" spans="2:37" ht="15" customHeight="1" x14ac:dyDescent="0.45"/>
    <row r="23" spans="2:37" ht="15" customHeight="1" thickBot="1" x14ac:dyDescent="0.5">
      <c r="B23" s="35" t="s">
        <v>20</v>
      </c>
      <c r="C23" s="36"/>
      <c r="D23" s="36"/>
      <c r="E23" s="36"/>
      <c r="F23" s="36"/>
    </row>
    <row r="24" spans="2:37" ht="60" customHeight="1" thickBot="1" x14ac:dyDescent="0.5">
      <c r="B24" s="773" t="s">
        <v>21</v>
      </c>
      <c r="C24" s="774"/>
      <c r="D24" s="774"/>
      <c r="E24" s="774"/>
      <c r="F24" s="774"/>
      <c r="G24" s="774"/>
      <c r="H24" s="775" t="s">
        <v>22</v>
      </c>
      <c r="I24" s="774"/>
      <c r="J24" s="774"/>
      <c r="K24" s="774"/>
      <c r="L24" s="774"/>
      <c r="M24" s="776"/>
      <c r="N24" s="1063" t="s">
        <v>23</v>
      </c>
      <c r="O24" s="774"/>
      <c r="P24" s="774"/>
      <c r="Q24" s="774"/>
      <c r="R24" s="774"/>
      <c r="S24" s="1063" t="s">
        <v>24</v>
      </c>
      <c r="T24" s="774"/>
      <c r="U24" s="774"/>
      <c r="V24" s="774"/>
      <c r="W24" s="774"/>
      <c r="X24" s="864" t="s">
        <v>25</v>
      </c>
      <c r="Y24" s="865"/>
      <c r="Z24" s="865"/>
      <c r="AA24" s="865"/>
      <c r="AB24" s="865"/>
      <c r="AC24" s="864" t="s">
        <v>26</v>
      </c>
      <c r="AD24" s="865"/>
      <c r="AE24" s="865"/>
      <c r="AF24" s="865"/>
      <c r="AG24" s="865"/>
      <c r="AH24" s="1064"/>
      <c r="AI24" s="1065"/>
      <c r="AJ24" s="1065"/>
      <c r="AK24" s="1066"/>
    </row>
    <row r="25" spans="2:37" ht="19.5" thickTop="1" x14ac:dyDescent="0.45">
      <c r="B25" s="781" t="s">
        <v>27</v>
      </c>
      <c r="C25" s="779"/>
      <c r="D25" s="779"/>
      <c r="E25" s="779"/>
      <c r="F25" s="779"/>
      <c r="G25" s="780"/>
      <c r="H25" s="746">
        <v>10000</v>
      </c>
      <c r="I25" s="747"/>
      <c r="J25" s="747"/>
      <c r="K25" s="747"/>
      <c r="L25" s="747"/>
      <c r="M25" s="748"/>
      <c r="N25" s="834" t="s">
        <v>28</v>
      </c>
      <c r="O25" s="747"/>
      <c r="P25" s="747"/>
      <c r="Q25" s="747"/>
      <c r="R25" s="748"/>
      <c r="S25" s="1054" t="s">
        <v>29</v>
      </c>
      <c r="T25" s="1055"/>
      <c r="U25" s="1055"/>
      <c r="V25" s="1055"/>
      <c r="W25" s="1056"/>
      <c r="X25" s="1054" t="s">
        <v>29</v>
      </c>
      <c r="Y25" s="1055"/>
      <c r="Z25" s="1055"/>
      <c r="AA25" s="1055"/>
      <c r="AB25" s="1056"/>
      <c r="AC25" s="834" t="s">
        <v>28</v>
      </c>
      <c r="AD25" s="747"/>
      <c r="AE25" s="747"/>
      <c r="AF25" s="747"/>
      <c r="AG25" s="748"/>
      <c r="AH25" s="1057"/>
      <c r="AI25" s="1058"/>
      <c r="AJ25" s="1058"/>
      <c r="AK25" s="1059"/>
    </row>
    <row r="26" spans="2:37" x14ac:dyDescent="0.45">
      <c r="B26" s="1051"/>
      <c r="C26" s="1052"/>
      <c r="D26" s="1052"/>
      <c r="E26" s="1052"/>
      <c r="F26" s="1052"/>
      <c r="G26" s="1053"/>
      <c r="H26" s="809"/>
      <c r="I26" s="810"/>
      <c r="J26" s="810"/>
      <c r="K26" s="810"/>
      <c r="L26" s="810"/>
      <c r="M26" s="811"/>
      <c r="N26" s="1044"/>
      <c r="O26" s="810"/>
      <c r="P26" s="810"/>
      <c r="Q26" s="810"/>
      <c r="R26" s="811"/>
      <c r="S26" s="1048" t="s">
        <v>29</v>
      </c>
      <c r="T26" s="1049"/>
      <c r="U26" s="1049"/>
      <c r="V26" s="1049"/>
      <c r="W26" s="1050"/>
      <c r="X26" s="1048" t="s">
        <v>29</v>
      </c>
      <c r="Y26" s="1049"/>
      <c r="Z26" s="1049"/>
      <c r="AA26" s="1049"/>
      <c r="AB26" s="1050"/>
      <c r="AC26" s="1044"/>
      <c r="AD26" s="810"/>
      <c r="AE26" s="810"/>
      <c r="AF26" s="810"/>
      <c r="AG26" s="811"/>
      <c r="AH26" s="989"/>
      <c r="AI26" s="990"/>
      <c r="AJ26" s="990"/>
      <c r="AK26" s="991"/>
    </row>
    <row r="27" spans="2:37" ht="18.75" customHeight="1" x14ac:dyDescent="0.45">
      <c r="B27" s="1038" t="s">
        <v>30</v>
      </c>
      <c r="C27" s="1039"/>
      <c r="D27" s="1039"/>
      <c r="E27" s="1039"/>
      <c r="F27" s="1039"/>
      <c r="G27" s="1040"/>
      <c r="H27" s="946">
        <v>10000</v>
      </c>
      <c r="I27" s="947"/>
      <c r="J27" s="947"/>
      <c r="K27" s="947"/>
      <c r="L27" s="947"/>
      <c r="M27" s="948"/>
      <c r="N27" s="1043" t="s">
        <v>31</v>
      </c>
      <c r="O27" s="947"/>
      <c r="P27" s="947"/>
      <c r="Q27" s="947"/>
      <c r="R27" s="948"/>
      <c r="S27" s="952" t="s">
        <v>29</v>
      </c>
      <c r="T27" s="953"/>
      <c r="U27" s="953"/>
      <c r="V27" s="953"/>
      <c r="W27" s="954"/>
      <c r="X27" s="952" t="s">
        <v>29</v>
      </c>
      <c r="Y27" s="953"/>
      <c r="Z27" s="953"/>
      <c r="AA27" s="953"/>
      <c r="AB27" s="954"/>
      <c r="AC27" s="1043" t="s">
        <v>31</v>
      </c>
      <c r="AD27" s="947"/>
      <c r="AE27" s="947"/>
      <c r="AF27" s="947"/>
      <c r="AG27" s="948"/>
      <c r="AH27" s="1045"/>
      <c r="AI27" s="1046"/>
      <c r="AJ27" s="1046"/>
      <c r="AK27" s="1047"/>
    </row>
    <row r="28" spans="2:37" x14ac:dyDescent="0.45">
      <c r="B28" s="1041"/>
      <c r="C28" s="810"/>
      <c r="D28" s="810"/>
      <c r="E28" s="810"/>
      <c r="F28" s="810"/>
      <c r="G28" s="1042"/>
      <c r="H28" s="809"/>
      <c r="I28" s="810"/>
      <c r="J28" s="810"/>
      <c r="K28" s="810"/>
      <c r="L28" s="810"/>
      <c r="M28" s="811"/>
      <c r="N28" s="1044"/>
      <c r="O28" s="810"/>
      <c r="P28" s="810"/>
      <c r="Q28" s="810"/>
      <c r="R28" s="811"/>
      <c r="S28" s="1048" t="s">
        <v>29</v>
      </c>
      <c r="T28" s="1049"/>
      <c r="U28" s="1049"/>
      <c r="V28" s="1049"/>
      <c r="W28" s="1050"/>
      <c r="X28" s="1048" t="s">
        <v>29</v>
      </c>
      <c r="Y28" s="1049"/>
      <c r="Z28" s="1049"/>
      <c r="AA28" s="1049"/>
      <c r="AB28" s="1050"/>
      <c r="AC28" s="1044"/>
      <c r="AD28" s="810"/>
      <c r="AE28" s="810"/>
      <c r="AF28" s="810"/>
      <c r="AG28" s="811"/>
      <c r="AH28" s="989"/>
      <c r="AI28" s="990"/>
      <c r="AJ28" s="990"/>
      <c r="AK28" s="991"/>
    </row>
    <row r="29" spans="2:37" x14ac:dyDescent="0.45">
      <c r="B29" s="992" t="s">
        <v>32</v>
      </c>
      <c r="C29" s="993"/>
      <c r="D29" s="993"/>
      <c r="E29" s="993"/>
      <c r="F29" s="993"/>
      <c r="G29" s="993"/>
      <c r="H29" s="996" t="s">
        <v>33</v>
      </c>
      <c r="I29" s="997"/>
      <c r="J29" s="997"/>
      <c r="K29" s="997"/>
      <c r="L29" s="997"/>
      <c r="M29" s="997"/>
      <c r="N29" s="997">
        <v>0</v>
      </c>
      <c r="O29" s="997"/>
      <c r="P29" s="997"/>
      <c r="Q29" s="997"/>
      <c r="R29" s="997"/>
      <c r="S29" s="997">
        <f t="shared" ref="S29:S30" si="0">N29*0.35</f>
        <v>0</v>
      </c>
      <c r="T29" s="997"/>
      <c r="U29" s="997"/>
      <c r="V29" s="997"/>
      <c r="W29" s="997"/>
      <c r="X29" s="1000">
        <f t="shared" ref="X29:X30" si="1">(N29+S29)*0.3</f>
        <v>0</v>
      </c>
      <c r="Y29" s="1000"/>
      <c r="Z29" s="1000"/>
      <c r="AA29" s="1000"/>
      <c r="AB29" s="1000"/>
      <c r="AC29" s="1000">
        <f t="shared" ref="AC29:AC30" si="2">N29+S29+X29</f>
        <v>0</v>
      </c>
      <c r="AD29" s="1000"/>
      <c r="AE29" s="1000"/>
      <c r="AF29" s="1000"/>
      <c r="AG29" s="1000"/>
      <c r="AH29" s="1002"/>
      <c r="AI29" s="1002"/>
      <c r="AJ29" s="1002"/>
      <c r="AK29" s="1003"/>
    </row>
    <row r="30" spans="2:37" ht="18.75" customHeight="1" x14ac:dyDescent="0.45">
      <c r="B30" s="994"/>
      <c r="C30" s="995"/>
      <c r="D30" s="995"/>
      <c r="E30" s="995"/>
      <c r="F30" s="995"/>
      <c r="G30" s="995"/>
      <c r="H30" s="998"/>
      <c r="I30" s="999"/>
      <c r="J30" s="999"/>
      <c r="K30" s="999"/>
      <c r="L30" s="999"/>
      <c r="M30" s="999"/>
      <c r="N30" s="999"/>
      <c r="O30" s="999"/>
      <c r="P30" s="999"/>
      <c r="Q30" s="999"/>
      <c r="R30" s="999"/>
      <c r="S30" s="999">
        <f t="shared" si="0"/>
        <v>0</v>
      </c>
      <c r="T30" s="999"/>
      <c r="U30" s="999"/>
      <c r="V30" s="999"/>
      <c r="W30" s="999"/>
      <c r="X30" s="1001">
        <f t="shared" si="1"/>
        <v>0</v>
      </c>
      <c r="Y30" s="1001"/>
      <c r="Z30" s="1001"/>
      <c r="AA30" s="1001"/>
      <c r="AB30" s="1001"/>
      <c r="AC30" s="1001">
        <f t="shared" si="2"/>
        <v>0</v>
      </c>
      <c r="AD30" s="1001"/>
      <c r="AE30" s="1001"/>
      <c r="AF30" s="1001"/>
      <c r="AG30" s="1001"/>
      <c r="AH30" s="1004"/>
      <c r="AI30" s="1004"/>
      <c r="AJ30" s="1004"/>
      <c r="AK30" s="1005"/>
    </row>
    <row r="31" spans="2:37" x14ac:dyDescent="0.45">
      <c r="B31" s="1028"/>
      <c r="C31" s="1029"/>
      <c r="D31" s="1029"/>
      <c r="E31" s="1029"/>
      <c r="F31" s="1029"/>
      <c r="G31" s="1029"/>
      <c r="H31" s="1032"/>
      <c r="I31" s="1033"/>
      <c r="J31" s="1033"/>
      <c r="K31" s="1033"/>
      <c r="L31" s="1033"/>
      <c r="M31" s="1033"/>
      <c r="N31" s="1036"/>
      <c r="O31" s="1036"/>
      <c r="P31" s="1036"/>
      <c r="Q31" s="1036"/>
      <c r="R31" s="1036"/>
      <c r="S31" s="1036"/>
      <c r="T31" s="1036"/>
      <c r="U31" s="1036"/>
      <c r="V31" s="1036"/>
      <c r="W31" s="1036"/>
      <c r="X31" s="1006"/>
      <c r="Y31" s="1006"/>
      <c r="Z31" s="1006"/>
      <c r="AA31" s="1006"/>
      <c r="AB31" s="1006"/>
      <c r="AC31" s="1006"/>
      <c r="AD31" s="1006"/>
      <c r="AE31" s="1006"/>
      <c r="AF31" s="1006"/>
      <c r="AG31" s="1006"/>
      <c r="AH31" s="1006"/>
      <c r="AI31" s="1006"/>
      <c r="AJ31" s="1006"/>
      <c r="AK31" s="1007"/>
    </row>
    <row r="32" spans="2:37" ht="18.75" customHeight="1" thickBot="1" x14ac:dyDescent="0.5">
      <c r="B32" s="1030"/>
      <c r="C32" s="1031"/>
      <c r="D32" s="1031"/>
      <c r="E32" s="1031"/>
      <c r="F32" s="1031"/>
      <c r="G32" s="1031"/>
      <c r="H32" s="1034"/>
      <c r="I32" s="1035"/>
      <c r="J32" s="1035"/>
      <c r="K32" s="1035"/>
      <c r="L32" s="1035"/>
      <c r="M32" s="1035"/>
      <c r="N32" s="1037"/>
      <c r="O32" s="1037"/>
      <c r="P32" s="1037"/>
      <c r="Q32" s="1037"/>
      <c r="R32" s="1037"/>
      <c r="S32" s="1037"/>
      <c r="T32" s="1037"/>
      <c r="U32" s="1037"/>
      <c r="V32" s="1037"/>
      <c r="W32" s="1037"/>
      <c r="X32" s="1008"/>
      <c r="Y32" s="1008"/>
      <c r="Z32" s="1008"/>
      <c r="AA32" s="1008"/>
      <c r="AB32" s="1008"/>
      <c r="AC32" s="1008"/>
      <c r="AD32" s="1008"/>
      <c r="AE32" s="1008"/>
      <c r="AF32" s="1008"/>
      <c r="AG32" s="1008"/>
      <c r="AH32" s="1008"/>
      <c r="AI32" s="1008"/>
      <c r="AJ32" s="1008"/>
      <c r="AK32" s="1009"/>
    </row>
    <row r="33" spans="2:37" ht="15" customHeight="1" x14ac:dyDescent="0.45"/>
    <row r="34" spans="2:37" ht="15" customHeight="1" thickBot="1" x14ac:dyDescent="0.5">
      <c r="B34" s="35" t="s">
        <v>34</v>
      </c>
      <c r="C34" s="36"/>
      <c r="D34" s="36"/>
    </row>
    <row r="35" spans="2:37" ht="18.75" customHeight="1" x14ac:dyDescent="0.45">
      <c r="B35" s="1010" t="s">
        <v>21</v>
      </c>
      <c r="C35" s="1011"/>
      <c r="D35" s="1011"/>
      <c r="E35" s="1011"/>
      <c r="F35" s="1011"/>
      <c r="G35" s="1011"/>
      <c r="H35" s="1011"/>
      <c r="I35" s="1011"/>
      <c r="J35" s="1011"/>
      <c r="K35" s="1011"/>
      <c r="L35" s="1011"/>
      <c r="M35" s="1011"/>
      <c r="N35" s="1011"/>
      <c r="O35" s="1012"/>
      <c r="P35" s="1016" t="s">
        <v>35</v>
      </c>
      <c r="Q35" s="1017"/>
      <c r="R35" s="1017"/>
      <c r="S35" s="1017"/>
      <c r="T35" s="1017"/>
      <c r="U35" s="1017"/>
      <c r="V35" s="1017"/>
      <c r="W35" s="1017"/>
      <c r="X35" s="1017"/>
      <c r="Y35" s="1017"/>
      <c r="Z35" s="1017"/>
      <c r="AA35" s="1017"/>
      <c r="AB35" s="1017"/>
      <c r="AC35" s="1017"/>
      <c r="AD35" s="1018"/>
      <c r="AE35" s="1011" t="s">
        <v>36</v>
      </c>
      <c r="AF35" s="1011"/>
      <c r="AG35" s="1012"/>
      <c r="AH35" s="1011" t="s">
        <v>37</v>
      </c>
      <c r="AI35" s="1011"/>
      <c r="AJ35" s="1011"/>
      <c r="AK35" s="1019"/>
    </row>
    <row r="36" spans="2:37" ht="37.5" customHeight="1" thickBot="1" x14ac:dyDescent="0.5">
      <c r="B36" s="1013"/>
      <c r="C36" s="1014"/>
      <c r="D36" s="1014"/>
      <c r="E36" s="1014"/>
      <c r="F36" s="1014"/>
      <c r="G36" s="1014"/>
      <c r="H36" s="1014"/>
      <c r="I36" s="1014"/>
      <c r="J36" s="1014"/>
      <c r="K36" s="1014"/>
      <c r="L36" s="1014"/>
      <c r="M36" s="1014"/>
      <c r="N36" s="1014"/>
      <c r="O36" s="1015"/>
      <c r="P36" s="1021" t="s">
        <v>38</v>
      </c>
      <c r="Q36" s="1022"/>
      <c r="R36" s="1022"/>
      <c r="S36" s="1022"/>
      <c r="T36" s="1023"/>
      <c r="U36" s="1024" t="s">
        <v>39</v>
      </c>
      <c r="V36" s="1025"/>
      <c r="W36" s="1025"/>
      <c r="X36" s="1025"/>
      <c r="Y36" s="1026"/>
      <c r="Z36" s="1027" t="s">
        <v>40</v>
      </c>
      <c r="AA36" s="1022"/>
      <c r="AB36" s="1022"/>
      <c r="AC36" s="1022"/>
      <c r="AD36" s="1023"/>
      <c r="AE36" s="1014"/>
      <c r="AF36" s="1014"/>
      <c r="AG36" s="1015"/>
      <c r="AH36" s="1014"/>
      <c r="AI36" s="1014"/>
      <c r="AJ36" s="1014"/>
      <c r="AK36" s="1020"/>
    </row>
    <row r="37" spans="2:37" ht="18.75" customHeight="1" thickTop="1" x14ac:dyDescent="0.45">
      <c r="B37" s="968" t="s">
        <v>41</v>
      </c>
      <c r="C37" s="835"/>
      <c r="D37" s="835"/>
      <c r="E37" s="835"/>
      <c r="F37" s="836"/>
      <c r="G37" s="970" t="s">
        <v>42</v>
      </c>
      <c r="H37" s="971"/>
      <c r="I37" s="971"/>
      <c r="J37" s="971"/>
      <c r="K37" s="971"/>
      <c r="L37" s="971"/>
      <c r="M37" s="971"/>
      <c r="N37" s="971"/>
      <c r="O37" s="972"/>
      <c r="P37" s="973" t="s">
        <v>43</v>
      </c>
      <c r="Q37" s="974"/>
      <c r="R37" s="974"/>
      <c r="S37" s="974"/>
      <c r="T37" s="975"/>
      <c r="U37" s="976"/>
      <c r="V37" s="753"/>
      <c r="W37" s="753"/>
      <c r="X37" s="753"/>
      <c r="Y37" s="753"/>
      <c r="Z37" s="753"/>
      <c r="AA37" s="753"/>
      <c r="AB37" s="753"/>
      <c r="AC37" s="753"/>
      <c r="AD37" s="754"/>
      <c r="AE37" s="976"/>
      <c r="AF37" s="753"/>
      <c r="AG37" s="754"/>
      <c r="AH37" s="834" t="s">
        <v>35</v>
      </c>
      <c r="AI37" s="747"/>
      <c r="AJ37" s="747"/>
      <c r="AK37" s="983"/>
    </row>
    <row r="38" spans="2:37" ht="18.75" customHeight="1" x14ac:dyDescent="0.45">
      <c r="B38" s="969"/>
      <c r="C38" s="841"/>
      <c r="D38" s="841"/>
      <c r="E38" s="841"/>
      <c r="F38" s="842"/>
      <c r="G38" s="916" t="s">
        <v>44</v>
      </c>
      <c r="H38" s="917"/>
      <c r="I38" s="917"/>
      <c r="J38" s="917"/>
      <c r="K38" s="917"/>
      <c r="L38" s="917"/>
      <c r="M38" s="917"/>
      <c r="N38" s="917"/>
      <c r="O38" s="918"/>
      <c r="P38" s="919">
        <v>0</v>
      </c>
      <c r="Q38" s="920"/>
      <c r="R38" s="920"/>
      <c r="S38" s="920"/>
      <c r="T38" s="921"/>
      <c r="U38" s="755"/>
      <c r="V38" s="756"/>
      <c r="W38" s="756"/>
      <c r="X38" s="756"/>
      <c r="Y38" s="756"/>
      <c r="Z38" s="756"/>
      <c r="AA38" s="756"/>
      <c r="AB38" s="756"/>
      <c r="AC38" s="756"/>
      <c r="AD38" s="757"/>
      <c r="AE38" s="977"/>
      <c r="AF38" s="978"/>
      <c r="AG38" s="979"/>
      <c r="AH38" s="984"/>
      <c r="AI38" s="783"/>
      <c r="AJ38" s="783"/>
      <c r="AK38" s="985"/>
    </row>
    <row r="39" spans="2:37" ht="18.75" customHeight="1" x14ac:dyDescent="0.45">
      <c r="B39" s="922" t="s">
        <v>45</v>
      </c>
      <c r="C39" s="923"/>
      <c r="D39" s="923"/>
      <c r="E39" s="923"/>
      <c r="F39" s="923"/>
      <c r="G39" s="928" t="s">
        <v>46</v>
      </c>
      <c r="H39" s="929"/>
      <c r="I39" s="929"/>
      <c r="J39" s="929"/>
      <c r="K39" s="929"/>
      <c r="L39" s="929"/>
      <c r="M39" s="929"/>
      <c r="N39" s="929"/>
      <c r="O39" s="930"/>
      <c r="P39" s="946" t="s">
        <v>47</v>
      </c>
      <c r="Q39" s="947"/>
      <c r="R39" s="947"/>
      <c r="S39" s="947"/>
      <c r="T39" s="948"/>
      <c r="U39" s="947" t="s">
        <v>48</v>
      </c>
      <c r="V39" s="947"/>
      <c r="W39" s="947"/>
      <c r="X39" s="947"/>
      <c r="Y39" s="947"/>
      <c r="Z39" s="949" t="s">
        <v>49</v>
      </c>
      <c r="AA39" s="950"/>
      <c r="AB39" s="950"/>
      <c r="AC39" s="950"/>
      <c r="AD39" s="951"/>
      <c r="AE39" s="977"/>
      <c r="AF39" s="978"/>
      <c r="AG39" s="979"/>
      <c r="AH39" s="984"/>
      <c r="AI39" s="783"/>
      <c r="AJ39" s="783"/>
      <c r="AK39" s="985"/>
    </row>
    <row r="40" spans="2:37" ht="18.75" customHeight="1" x14ac:dyDescent="0.45">
      <c r="B40" s="924"/>
      <c r="C40" s="925"/>
      <c r="D40" s="925"/>
      <c r="E40" s="925"/>
      <c r="F40" s="925"/>
      <c r="G40" s="887" t="s">
        <v>50</v>
      </c>
      <c r="H40" s="914"/>
      <c r="I40" s="914"/>
      <c r="J40" s="914"/>
      <c r="K40" s="914"/>
      <c r="L40" s="914"/>
      <c r="M40" s="914"/>
      <c r="N40" s="914"/>
      <c r="O40" s="955"/>
      <c r="P40" s="782"/>
      <c r="Q40" s="783"/>
      <c r="R40" s="783"/>
      <c r="S40" s="783"/>
      <c r="T40" s="784"/>
      <c r="U40" s="783"/>
      <c r="V40" s="783"/>
      <c r="W40" s="783"/>
      <c r="X40" s="783"/>
      <c r="Y40" s="783"/>
      <c r="Z40" s="949"/>
      <c r="AA40" s="950"/>
      <c r="AB40" s="950"/>
      <c r="AC40" s="950"/>
      <c r="AD40" s="951"/>
      <c r="AE40" s="977"/>
      <c r="AF40" s="978"/>
      <c r="AG40" s="979"/>
      <c r="AH40" s="984"/>
      <c r="AI40" s="783"/>
      <c r="AJ40" s="783"/>
      <c r="AK40" s="985"/>
    </row>
    <row r="41" spans="2:37" ht="18.75" customHeight="1" x14ac:dyDescent="0.45">
      <c r="B41" s="924"/>
      <c r="C41" s="925"/>
      <c r="D41" s="925"/>
      <c r="E41" s="925"/>
      <c r="F41" s="925"/>
      <c r="G41" s="956" t="s">
        <v>51</v>
      </c>
      <c r="H41" s="957"/>
      <c r="I41" s="957"/>
      <c r="J41" s="957"/>
      <c r="K41" s="957"/>
      <c r="L41" s="957"/>
      <c r="M41" s="957"/>
      <c r="N41" s="957"/>
      <c r="O41" s="958"/>
      <c r="P41" s="782"/>
      <c r="Q41" s="783"/>
      <c r="R41" s="783"/>
      <c r="S41" s="783"/>
      <c r="T41" s="784"/>
      <c r="U41" s="783"/>
      <c r="V41" s="783"/>
      <c r="W41" s="783"/>
      <c r="X41" s="783"/>
      <c r="Y41" s="783"/>
      <c r="Z41" s="952"/>
      <c r="AA41" s="953"/>
      <c r="AB41" s="953"/>
      <c r="AC41" s="953"/>
      <c r="AD41" s="954"/>
      <c r="AE41" s="977"/>
      <c r="AF41" s="978"/>
      <c r="AG41" s="979"/>
      <c r="AH41" s="984"/>
      <c r="AI41" s="783"/>
      <c r="AJ41" s="783"/>
      <c r="AK41" s="985"/>
    </row>
    <row r="42" spans="2:37" ht="18.75" customHeight="1" x14ac:dyDescent="0.45">
      <c r="B42" s="924"/>
      <c r="C42" s="925"/>
      <c r="D42" s="925"/>
      <c r="E42" s="925"/>
      <c r="F42" s="925"/>
      <c r="G42" s="887" t="s">
        <v>52</v>
      </c>
      <c r="H42" s="914"/>
      <c r="I42" s="914"/>
      <c r="J42" s="914"/>
      <c r="K42" s="914"/>
      <c r="L42" s="914"/>
      <c r="M42" s="914"/>
      <c r="N42" s="914"/>
      <c r="O42" s="955"/>
      <c r="P42" s="782"/>
      <c r="Q42" s="783"/>
      <c r="R42" s="783"/>
      <c r="S42" s="783"/>
      <c r="T42" s="784"/>
      <c r="U42" s="783"/>
      <c r="V42" s="783"/>
      <c r="W42" s="783"/>
      <c r="X42" s="783"/>
      <c r="Y42" s="783"/>
      <c r="Z42" s="959"/>
      <c r="AA42" s="960"/>
      <c r="AB42" s="960"/>
      <c r="AC42" s="960"/>
      <c r="AD42" s="961"/>
      <c r="AE42" s="977"/>
      <c r="AF42" s="978"/>
      <c r="AG42" s="979"/>
      <c r="AH42" s="984"/>
      <c r="AI42" s="783"/>
      <c r="AJ42" s="783"/>
      <c r="AK42" s="985"/>
    </row>
    <row r="43" spans="2:37" ht="18.75" customHeight="1" x14ac:dyDescent="0.45">
      <c r="B43" s="924"/>
      <c r="C43" s="925"/>
      <c r="D43" s="925"/>
      <c r="E43" s="925"/>
      <c r="F43" s="925"/>
      <c r="G43" s="965" t="s">
        <v>53</v>
      </c>
      <c r="H43" s="966"/>
      <c r="I43" s="966"/>
      <c r="J43" s="966"/>
      <c r="K43" s="966"/>
      <c r="L43" s="966"/>
      <c r="M43" s="966"/>
      <c r="N43" s="966"/>
      <c r="O43" s="967"/>
      <c r="P43" s="782"/>
      <c r="Q43" s="783"/>
      <c r="R43" s="783"/>
      <c r="S43" s="783"/>
      <c r="T43" s="784"/>
      <c r="U43" s="783"/>
      <c r="V43" s="783"/>
      <c r="W43" s="783"/>
      <c r="X43" s="783"/>
      <c r="Y43" s="783"/>
      <c r="Z43" s="962"/>
      <c r="AA43" s="963"/>
      <c r="AB43" s="963"/>
      <c r="AC43" s="963"/>
      <c r="AD43" s="964"/>
      <c r="AE43" s="977"/>
      <c r="AF43" s="978"/>
      <c r="AG43" s="979"/>
      <c r="AH43" s="984"/>
      <c r="AI43" s="783"/>
      <c r="AJ43" s="783"/>
      <c r="AK43" s="985"/>
    </row>
    <row r="44" spans="2:37" ht="18.75" customHeight="1" x14ac:dyDescent="0.45">
      <c r="B44" s="926"/>
      <c r="C44" s="927"/>
      <c r="D44" s="927"/>
      <c r="E44" s="927"/>
      <c r="F44" s="927"/>
      <c r="G44" s="931" t="s">
        <v>54</v>
      </c>
      <c r="H44" s="932"/>
      <c r="I44" s="932"/>
      <c r="J44" s="932"/>
      <c r="K44" s="932"/>
      <c r="L44" s="932"/>
      <c r="M44" s="932"/>
      <c r="N44" s="932"/>
      <c r="O44" s="933"/>
      <c r="P44" s="934">
        <v>10000</v>
      </c>
      <c r="Q44" s="935"/>
      <c r="R44" s="935"/>
      <c r="S44" s="935"/>
      <c r="T44" s="936"/>
      <c r="U44" s="937">
        <v>10000</v>
      </c>
      <c r="V44" s="935"/>
      <c r="W44" s="935"/>
      <c r="X44" s="935"/>
      <c r="Y44" s="935"/>
      <c r="Z44" s="937">
        <v>10000</v>
      </c>
      <c r="AA44" s="935"/>
      <c r="AB44" s="935"/>
      <c r="AC44" s="935"/>
      <c r="AD44" s="936"/>
      <c r="AE44" s="977"/>
      <c r="AF44" s="978"/>
      <c r="AG44" s="979"/>
      <c r="AH44" s="984"/>
      <c r="AI44" s="783"/>
      <c r="AJ44" s="783"/>
      <c r="AK44" s="985"/>
    </row>
    <row r="45" spans="2:37" ht="26.25" customHeight="1" thickBot="1" x14ac:dyDescent="0.5">
      <c r="B45" s="938" t="s">
        <v>55</v>
      </c>
      <c r="C45" s="858"/>
      <c r="D45" s="858"/>
      <c r="E45" s="858"/>
      <c r="F45" s="858"/>
      <c r="G45" s="890"/>
      <c r="H45" s="891"/>
      <c r="I45" s="891"/>
      <c r="J45" s="891"/>
      <c r="K45" s="891"/>
      <c r="L45" s="891"/>
      <c r="M45" s="891"/>
      <c r="N45" s="891"/>
      <c r="O45" s="939"/>
      <c r="P45" s="940">
        <v>10000</v>
      </c>
      <c r="Q45" s="941"/>
      <c r="R45" s="941"/>
      <c r="S45" s="941"/>
      <c r="T45" s="942"/>
      <c r="U45" s="943"/>
      <c r="V45" s="944"/>
      <c r="W45" s="944"/>
      <c r="X45" s="944"/>
      <c r="Y45" s="944"/>
      <c r="Z45" s="944"/>
      <c r="AA45" s="944"/>
      <c r="AB45" s="944"/>
      <c r="AC45" s="944"/>
      <c r="AD45" s="945"/>
      <c r="AE45" s="980"/>
      <c r="AF45" s="981"/>
      <c r="AG45" s="982"/>
      <c r="AH45" s="986"/>
      <c r="AI45" s="987"/>
      <c r="AJ45" s="987"/>
      <c r="AK45" s="988"/>
    </row>
    <row r="46" spans="2:37" ht="15" customHeight="1" x14ac:dyDescent="0.45"/>
    <row r="47" spans="2:37" ht="15" customHeight="1" thickBot="1" x14ac:dyDescent="0.5">
      <c r="B47" s="36" t="s">
        <v>56</v>
      </c>
      <c r="C47" s="36"/>
      <c r="D47" s="36"/>
      <c r="E47" s="36"/>
      <c r="F47" s="36"/>
    </row>
    <row r="48" spans="2:37" ht="60" customHeight="1" thickBot="1" x14ac:dyDescent="0.5">
      <c r="B48" s="773" t="s">
        <v>21</v>
      </c>
      <c r="C48" s="774"/>
      <c r="D48" s="774"/>
      <c r="E48" s="774"/>
      <c r="F48" s="774"/>
      <c r="G48" s="774"/>
      <c r="H48" s="775" t="s">
        <v>57</v>
      </c>
      <c r="I48" s="774"/>
      <c r="J48" s="774"/>
      <c r="K48" s="774"/>
      <c r="L48" s="774"/>
      <c r="M48" s="776"/>
      <c r="N48" s="851" t="s">
        <v>58</v>
      </c>
      <c r="O48" s="852"/>
      <c r="P48" s="852"/>
      <c r="Q48" s="852"/>
      <c r="R48" s="852"/>
      <c r="S48" s="852"/>
      <c r="T48" s="852"/>
      <c r="U48" s="852"/>
      <c r="V48" s="852"/>
      <c r="W48" s="852"/>
      <c r="X48" s="852"/>
      <c r="Y48" s="852"/>
      <c r="Z48" s="853" t="s">
        <v>218</v>
      </c>
      <c r="AA48" s="774"/>
      <c r="AB48" s="774"/>
      <c r="AC48" s="774"/>
      <c r="AD48" s="774"/>
      <c r="AE48" s="776"/>
      <c r="AF48" s="854" t="str">
        <f>IF(N53="☑","備考","")</f>
        <v/>
      </c>
      <c r="AG48" s="855"/>
      <c r="AH48" s="855"/>
      <c r="AI48" s="855"/>
      <c r="AJ48" s="855"/>
      <c r="AK48" s="856"/>
    </row>
    <row r="49" spans="2:38" ht="18.75" customHeight="1" thickTop="1" x14ac:dyDescent="0.45">
      <c r="B49" s="893" t="s">
        <v>59</v>
      </c>
      <c r="C49" s="894"/>
      <c r="D49" s="894"/>
      <c r="E49" s="894"/>
      <c r="F49" s="894"/>
      <c r="G49" s="895"/>
      <c r="H49" s="746">
        <f>IF(OR(N52="☑",N53="☑"),"ー",10000)</f>
        <v>10000</v>
      </c>
      <c r="I49" s="747"/>
      <c r="J49" s="747"/>
      <c r="K49" s="747"/>
      <c r="L49" s="747"/>
      <c r="M49" s="748"/>
      <c r="N49" s="37" t="str">
        <f>IF(OR(N50="☑",N51="☑",N52="☑",N53="☑"),"□","☑")</f>
        <v>☑</v>
      </c>
      <c r="O49" s="902" t="s">
        <v>60</v>
      </c>
      <c r="P49" s="902"/>
      <c r="Q49" s="902"/>
      <c r="R49" s="902"/>
      <c r="S49" s="902"/>
      <c r="T49" s="902"/>
      <c r="U49" s="902"/>
      <c r="V49" s="902"/>
      <c r="W49" s="902"/>
      <c r="X49" s="902"/>
      <c r="Y49" s="903"/>
      <c r="Z49" s="904" t="str">
        <f>IF(N52="☑","ー","（①＋②）×支払回数
※①消費税込、②消費税別")</f>
        <v>（①＋②）×支払回数
※①消費税込、②消費税別</v>
      </c>
      <c r="AA49" s="905"/>
      <c r="AB49" s="905"/>
      <c r="AC49" s="905"/>
      <c r="AD49" s="905"/>
      <c r="AE49" s="906"/>
      <c r="AF49" s="881" t="str">
        <f>IF(N53="☑","「臨床試験費用に関する覚書(様式別紙18)」第9条に関する別途覚書を同時に締結","")</f>
        <v/>
      </c>
      <c r="AG49" s="882"/>
      <c r="AH49" s="882"/>
      <c r="AI49" s="882"/>
      <c r="AJ49" s="882"/>
      <c r="AK49" s="883"/>
    </row>
    <row r="50" spans="2:38" ht="18.75" customHeight="1" x14ac:dyDescent="0.45">
      <c r="B50" s="896"/>
      <c r="C50" s="897"/>
      <c r="D50" s="897"/>
      <c r="E50" s="897"/>
      <c r="F50" s="897"/>
      <c r="G50" s="898"/>
      <c r="H50" s="899"/>
      <c r="I50" s="900"/>
      <c r="J50" s="900"/>
      <c r="K50" s="900"/>
      <c r="L50" s="900"/>
      <c r="M50" s="901"/>
      <c r="N50" s="38" t="s">
        <v>3</v>
      </c>
      <c r="O50" s="913"/>
      <c r="P50" s="913"/>
      <c r="Q50" s="914" t="s">
        <v>61</v>
      </c>
      <c r="R50" s="914"/>
      <c r="S50" s="914"/>
      <c r="T50" s="914"/>
      <c r="U50" s="914"/>
      <c r="V50" s="914"/>
      <c r="W50" s="914"/>
      <c r="X50" s="914"/>
      <c r="Y50" s="915"/>
      <c r="Z50" s="907"/>
      <c r="AA50" s="908"/>
      <c r="AB50" s="908"/>
      <c r="AC50" s="908"/>
      <c r="AD50" s="908"/>
      <c r="AE50" s="909"/>
      <c r="AF50" s="884"/>
      <c r="AG50" s="885"/>
      <c r="AH50" s="885"/>
      <c r="AI50" s="885"/>
      <c r="AJ50" s="885"/>
      <c r="AK50" s="886"/>
    </row>
    <row r="51" spans="2:38" ht="18.75" customHeight="1" x14ac:dyDescent="0.45">
      <c r="B51" s="778" t="s">
        <v>62</v>
      </c>
      <c r="C51" s="779"/>
      <c r="D51" s="779"/>
      <c r="E51" s="779"/>
      <c r="F51" s="779"/>
      <c r="G51" s="780"/>
      <c r="H51" s="782">
        <f>IF(OR(N52="☑",N53="☑"),"ー",5000)</f>
        <v>5000</v>
      </c>
      <c r="I51" s="783"/>
      <c r="J51" s="783"/>
      <c r="K51" s="783"/>
      <c r="L51" s="783"/>
      <c r="M51" s="784"/>
      <c r="N51" s="38" t="s">
        <v>3</v>
      </c>
      <c r="O51" s="785"/>
      <c r="P51" s="785"/>
      <c r="Q51" s="785"/>
      <c r="R51" s="785"/>
      <c r="S51" s="785"/>
      <c r="T51" s="785"/>
      <c r="U51" s="785"/>
      <c r="V51" s="785"/>
      <c r="W51" s="785"/>
      <c r="X51" s="867" t="s">
        <v>63</v>
      </c>
      <c r="Y51" s="868"/>
      <c r="Z51" s="907"/>
      <c r="AA51" s="908"/>
      <c r="AB51" s="908"/>
      <c r="AC51" s="908"/>
      <c r="AD51" s="908"/>
      <c r="AE51" s="909"/>
      <c r="AF51" s="884"/>
      <c r="AG51" s="885"/>
      <c r="AH51" s="885"/>
      <c r="AI51" s="885"/>
      <c r="AJ51" s="885"/>
      <c r="AK51" s="886"/>
    </row>
    <row r="52" spans="2:38" ht="18.75" customHeight="1" x14ac:dyDescent="0.45">
      <c r="B52" s="781"/>
      <c r="C52" s="779"/>
      <c r="D52" s="779"/>
      <c r="E52" s="779"/>
      <c r="F52" s="779"/>
      <c r="G52" s="780"/>
      <c r="H52" s="782"/>
      <c r="I52" s="783"/>
      <c r="J52" s="783"/>
      <c r="K52" s="783"/>
      <c r="L52" s="783"/>
      <c r="M52" s="784"/>
      <c r="N52" s="38" t="s">
        <v>3</v>
      </c>
      <c r="O52" s="867" t="s">
        <v>64</v>
      </c>
      <c r="P52" s="867"/>
      <c r="Q52" s="867"/>
      <c r="R52" s="867"/>
      <c r="S52" s="867"/>
      <c r="T52" s="867"/>
      <c r="U52" s="867"/>
      <c r="V52" s="867"/>
      <c r="W52" s="867"/>
      <c r="X52" s="867"/>
      <c r="Y52" s="868"/>
      <c r="Z52" s="907"/>
      <c r="AA52" s="908"/>
      <c r="AB52" s="908"/>
      <c r="AC52" s="908"/>
      <c r="AD52" s="908"/>
      <c r="AE52" s="909"/>
      <c r="AF52" s="884"/>
      <c r="AG52" s="885"/>
      <c r="AH52" s="885"/>
      <c r="AI52" s="885"/>
      <c r="AJ52" s="885"/>
      <c r="AK52" s="886"/>
    </row>
    <row r="53" spans="2:38" ht="18.75" customHeight="1" x14ac:dyDescent="0.45">
      <c r="B53" s="39"/>
      <c r="C53" s="40"/>
      <c r="D53" s="40"/>
      <c r="E53" s="40"/>
      <c r="F53" s="40"/>
      <c r="G53" s="40"/>
      <c r="H53" s="41"/>
      <c r="I53" s="42"/>
      <c r="J53" s="42"/>
      <c r="K53" s="42"/>
      <c r="L53" s="42"/>
      <c r="M53" s="43"/>
      <c r="N53" s="44" t="s">
        <v>3</v>
      </c>
      <c r="O53" s="869" t="s">
        <v>65</v>
      </c>
      <c r="P53" s="869"/>
      <c r="Q53" s="869"/>
      <c r="R53" s="869"/>
      <c r="S53" s="869"/>
      <c r="T53" s="869"/>
      <c r="U53" s="869"/>
      <c r="V53" s="869"/>
      <c r="W53" s="869"/>
      <c r="X53" s="869"/>
      <c r="Y53" s="870"/>
      <c r="Z53" s="910"/>
      <c r="AA53" s="911"/>
      <c r="AB53" s="911"/>
      <c r="AC53" s="911"/>
      <c r="AD53" s="911"/>
      <c r="AE53" s="912"/>
      <c r="AF53" s="887"/>
      <c r="AG53" s="888"/>
      <c r="AH53" s="888"/>
      <c r="AI53" s="888"/>
      <c r="AJ53" s="888"/>
      <c r="AK53" s="889"/>
    </row>
    <row r="54" spans="2:38" ht="62.25" customHeight="1" thickBot="1" x14ac:dyDescent="0.5">
      <c r="B54" s="871"/>
      <c r="C54" s="872"/>
      <c r="D54" s="872"/>
      <c r="E54" s="872"/>
      <c r="F54" s="872"/>
      <c r="G54" s="873"/>
      <c r="H54" s="874"/>
      <c r="I54" s="875"/>
      <c r="J54" s="875"/>
      <c r="K54" s="875"/>
      <c r="L54" s="875"/>
      <c r="M54" s="876"/>
      <c r="N54" s="877" t="s">
        <v>66</v>
      </c>
      <c r="O54" s="878"/>
      <c r="P54" s="878"/>
      <c r="Q54" s="878"/>
      <c r="R54" s="878"/>
      <c r="S54" s="878"/>
      <c r="T54" s="879"/>
      <c r="U54" s="879"/>
      <c r="V54" s="879"/>
      <c r="W54" s="879"/>
      <c r="X54" s="879"/>
      <c r="Y54" s="880"/>
      <c r="Z54" s="857" t="s">
        <v>67</v>
      </c>
      <c r="AA54" s="858"/>
      <c r="AB54" s="858"/>
      <c r="AC54" s="858"/>
      <c r="AD54" s="858"/>
      <c r="AE54" s="859"/>
      <c r="AF54" s="890"/>
      <c r="AG54" s="891"/>
      <c r="AH54" s="891"/>
      <c r="AI54" s="891"/>
      <c r="AJ54" s="891"/>
      <c r="AK54" s="892"/>
    </row>
    <row r="55" spans="2:38" ht="15" customHeight="1" x14ac:dyDescent="0.45"/>
    <row r="56" spans="2:38" ht="15" customHeight="1" thickBot="1" x14ac:dyDescent="0.5">
      <c r="B56" s="35" t="s">
        <v>68</v>
      </c>
    </row>
    <row r="57" spans="2:38" ht="60" customHeight="1" thickBot="1" x14ac:dyDescent="0.5">
      <c r="B57" s="773" t="s">
        <v>21</v>
      </c>
      <c r="C57" s="774"/>
      <c r="D57" s="774"/>
      <c r="E57" s="774"/>
      <c r="F57" s="774"/>
      <c r="G57" s="774"/>
      <c r="H57" s="775" t="s">
        <v>69</v>
      </c>
      <c r="I57" s="774"/>
      <c r="J57" s="774"/>
      <c r="K57" s="774"/>
      <c r="L57" s="774"/>
      <c r="M57" s="776"/>
      <c r="N57" s="860" t="s">
        <v>70</v>
      </c>
      <c r="O57" s="860"/>
      <c r="P57" s="860"/>
      <c r="Q57" s="860"/>
      <c r="R57" s="860"/>
      <c r="S57" s="860"/>
      <c r="T57" s="861" t="s">
        <v>71</v>
      </c>
      <c r="U57" s="862"/>
      <c r="V57" s="862"/>
      <c r="W57" s="862"/>
      <c r="X57" s="862"/>
      <c r="Y57" s="862"/>
      <c r="Z57" s="862"/>
      <c r="AA57" s="862"/>
      <c r="AB57" s="862"/>
      <c r="AC57" s="862"/>
      <c r="AD57" s="862"/>
      <c r="AE57" s="863"/>
      <c r="AF57" s="864" t="str">
        <f>IF(Z60="☑","支払い方法","")</f>
        <v/>
      </c>
      <c r="AG57" s="865"/>
      <c r="AH57" s="865"/>
      <c r="AI57" s="865"/>
      <c r="AJ57" s="865"/>
      <c r="AK57" s="866"/>
      <c r="AL57" s="45"/>
    </row>
    <row r="58" spans="2:38" ht="18.75" customHeight="1" thickTop="1" x14ac:dyDescent="0.45">
      <c r="B58" s="744" t="s">
        <v>72</v>
      </c>
      <c r="C58" s="745"/>
      <c r="D58" s="745"/>
      <c r="E58" s="745"/>
      <c r="F58" s="745"/>
      <c r="G58" s="745"/>
      <c r="H58" s="746" t="str">
        <f>IF(Z58="☑","ー",500)</f>
        <v>ー</v>
      </c>
      <c r="I58" s="747"/>
      <c r="J58" s="747"/>
      <c r="K58" s="747"/>
      <c r="L58" s="747"/>
      <c r="M58" s="748"/>
      <c r="N58" s="834" t="str">
        <f>IF(Z58="☑","ー",IF(AND(ISNUMBER(F62),ISBLANK(T60)=FALSE,ISNUMBER(DATEDIF(T60,AA60,"M"))),IF(T62="☑",(H58+H60)*DATEDIF(T60,AA60,"M"),(H58+H60)*(1+DATEDIF(T60,AA60,"M"))),""))</f>
        <v>ー</v>
      </c>
      <c r="O58" s="835"/>
      <c r="P58" s="835"/>
      <c r="Q58" s="835"/>
      <c r="R58" s="835"/>
      <c r="S58" s="836"/>
      <c r="T58" s="843" t="str">
        <f>IF(Z58="☑","GCP規定の
保存終了日まで","有償保存開始日")</f>
        <v>GCP規定の
保存終了日まで</v>
      </c>
      <c r="U58" s="844"/>
      <c r="V58" s="844"/>
      <c r="W58" s="844"/>
      <c r="X58" s="844"/>
      <c r="Y58" s="847" t="s">
        <v>73</v>
      </c>
      <c r="Z58" s="849" t="str">
        <f>IF(Z60="☑","","☑")</f>
        <v>☑</v>
      </c>
      <c r="AA58" s="786" t="str">
        <f>IF(Z60="☑","有償保存終了予定日","延長保存不要
または未定")</f>
        <v>延長保存不要
または未定</v>
      </c>
      <c r="AB58" s="787"/>
      <c r="AC58" s="787"/>
      <c r="AD58" s="787"/>
      <c r="AE58" s="788"/>
      <c r="AF58" s="791" t="str">
        <f>IF(Z60="☑","治験終了時に請求書発行","")</f>
        <v/>
      </c>
      <c r="AG58" s="792"/>
      <c r="AH58" s="792"/>
      <c r="AI58" s="792"/>
      <c r="AJ58" s="792"/>
      <c r="AK58" s="793"/>
      <c r="AL58" s="46"/>
    </row>
    <row r="59" spans="2:38" ht="18.75" customHeight="1" x14ac:dyDescent="0.45">
      <c r="B59" s="829"/>
      <c r="C59" s="830"/>
      <c r="D59" s="830"/>
      <c r="E59" s="830"/>
      <c r="F59" s="830"/>
      <c r="G59" s="830"/>
      <c r="H59" s="831"/>
      <c r="I59" s="832"/>
      <c r="J59" s="832"/>
      <c r="K59" s="832"/>
      <c r="L59" s="832"/>
      <c r="M59" s="833"/>
      <c r="N59" s="837"/>
      <c r="O59" s="838"/>
      <c r="P59" s="838"/>
      <c r="Q59" s="838"/>
      <c r="R59" s="838"/>
      <c r="S59" s="839"/>
      <c r="T59" s="845"/>
      <c r="U59" s="846"/>
      <c r="V59" s="846"/>
      <c r="W59" s="846"/>
      <c r="X59" s="846"/>
      <c r="Y59" s="848"/>
      <c r="Z59" s="850"/>
      <c r="AA59" s="789"/>
      <c r="AB59" s="789"/>
      <c r="AC59" s="789"/>
      <c r="AD59" s="789"/>
      <c r="AE59" s="790"/>
      <c r="AF59" s="794"/>
      <c r="AG59" s="795"/>
      <c r="AH59" s="795"/>
      <c r="AI59" s="795"/>
      <c r="AJ59" s="795"/>
      <c r="AK59" s="796"/>
    </row>
    <row r="60" spans="2:38" ht="18.75" customHeight="1" x14ac:dyDescent="0.45">
      <c r="B60" s="800" t="s">
        <v>74</v>
      </c>
      <c r="C60" s="801"/>
      <c r="D60" s="801"/>
      <c r="E60" s="801"/>
      <c r="F60" s="801"/>
      <c r="G60" s="802"/>
      <c r="H60" s="806" t="str">
        <f>IF(Z58="☑","ー",IF(ISNUMBER(F62),F62*250,"保存例数を記載
してください。
←"))</f>
        <v>ー</v>
      </c>
      <c r="I60" s="807"/>
      <c r="J60" s="807"/>
      <c r="K60" s="807"/>
      <c r="L60" s="807"/>
      <c r="M60" s="808"/>
      <c r="N60" s="837"/>
      <c r="O60" s="838"/>
      <c r="P60" s="838"/>
      <c r="Q60" s="838"/>
      <c r="R60" s="838"/>
      <c r="S60" s="839"/>
      <c r="T60" s="812"/>
      <c r="U60" s="813"/>
      <c r="V60" s="813"/>
      <c r="W60" s="813"/>
      <c r="X60" s="813"/>
      <c r="Y60" s="848"/>
      <c r="Z60" s="816" t="s">
        <v>3</v>
      </c>
      <c r="AA60" s="818"/>
      <c r="AB60" s="819"/>
      <c r="AC60" s="819"/>
      <c r="AD60" s="819"/>
      <c r="AE60" s="820"/>
      <c r="AF60" s="794"/>
      <c r="AG60" s="795"/>
      <c r="AH60" s="795"/>
      <c r="AI60" s="795"/>
      <c r="AJ60" s="795"/>
      <c r="AK60" s="796"/>
      <c r="AL60" s="45"/>
    </row>
    <row r="61" spans="2:38" ht="18.75" customHeight="1" x14ac:dyDescent="0.45">
      <c r="B61" s="803"/>
      <c r="C61" s="804"/>
      <c r="D61" s="804"/>
      <c r="E61" s="804"/>
      <c r="F61" s="804"/>
      <c r="G61" s="805"/>
      <c r="H61" s="782"/>
      <c r="I61" s="783"/>
      <c r="J61" s="783"/>
      <c r="K61" s="783"/>
      <c r="L61" s="783"/>
      <c r="M61" s="784"/>
      <c r="N61" s="837"/>
      <c r="O61" s="838"/>
      <c r="P61" s="838"/>
      <c r="Q61" s="838"/>
      <c r="R61" s="838"/>
      <c r="S61" s="839"/>
      <c r="T61" s="814"/>
      <c r="U61" s="815"/>
      <c r="V61" s="815"/>
      <c r="W61" s="815"/>
      <c r="X61" s="815"/>
      <c r="Y61" s="848"/>
      <c r="Z61" s="817"/>
      <c r="AA61" s="821"/>
      <c r="AB61" s="821"/>
      <c r="AC61" s="821"/>
      <c r="AD61" s="821"/>
      <c r="AE61" s="822"/>
      <c r="AF61" s="794"/>
      <c r="AG61" s="795"/>
      <c r="AH61" s="795"/>
      <c r="AI61" s="795"/>
      <c r="AJ61" s="795"/>
      <c r="AK61" s="796"/>
    </row>
    <row r="62" spans="2:38" ht="32.25" customHeight="1" x14ac:dyDescent="0.45">
      <c r="B62" s="823" t="s">
        <v>75</v>
      </c>
      <c r="C62" s="824"/>
      <c r="D62" s="824"/>
      <c r="E62" s="824"/>
      <c r="F62" s="825"/>
      <c r="G62" s="826"/>
      <c r="H62" s="809"/>
      <c r="I62" s="810"/>
      <c r="J62" s="810"/>
      <c r="K62" s="810"/>
      <c r="L62" s="810"/>
      <c r="M62" s="811"/>
      <c r="N62" s="840"/>
      <c r="O62" s="841"/>
      <c r="P62" s="841"/>
      <c r="Q62" s="841"/>
      <c r="R62" s="841"/>
      <c r="S62" s="842"/>
      <c r="T62" s="47" t="s">
        <v>76</v>
      </c>
      <c r="U62" s="827" t="str">
        <f>IF(Z60="☑",IF(OR(ISBLANK(T60),ISBLANK(AA60)),"↑有償保存開始･終了日を記載してください。↑","費用算出月数補正(-1)"),IF(OR(ISBLANK(T60)=FALSE,ISBLANK(AA60)=FALSE),"日付指定不可を選択しています。
日付を削除してください。","延長保存する場合は、治験終了前に本表を改訂するか、GCP保存期間終了前に覚書締結が必要です。"))</f>
        <v>延長保存する場合は、治験終了前に本表を改訂するか、GCP保存期間終了前に覚書締結が必要です。</v>
      </c>
      <c r="V62" s="827"/>
      <c r="W62" s="827"/>
      <c r="X62" s="827"/>
      <c r="Y62" s="827"/>
      <c r="Z62" s="827"/>
      <c r="AA62" s="827"/>
      <c r="AB62" s="827"/>
      <c r="AC62" s="827"/>
      <c r="AD62" s="827"/>
      <c r="AE62" s="828"/>
      <c r="AF62" s="797"/>
      <c r="AG62" s="798"/>
      <c r="AH62" s="798"/>
      <c r="AI62" s="798"/>
      <c r="AJ62" s="798"/>
      <c r="AK62" s="799"/>
    </row>
    <row r="63" spans="2:38" ht="37.5" customHeight="1" thickBot="1" x14ac:dyDescent="0.5">
      <c r="B63" s="764" t="str">
        <f>IF(AND(Z60="☑",ISNUMBER(F62)=FALSE),"保存例数とは脱落症例を含む保存対象全症例数","")</f>
        <v/>
      </c>
      <c r="C63" s="765"/>
      <c r="D63" s="765"/>
      <c r="E63" s="765"/>
      <c r="F63" s="765"/>
      <c r="G63" s="765"/>
      <c r="H63" s="766"/>
      <c r="I63" s="767"/>
      <c r="J63" s="767"/>
      <c r="K63" s="767"/>
      <c r="L63" s="767"/>
      <c r="M63" s="768"/>
      <c r="N63" s="769"/>
      <c r="O63" s="769"/>
      <c r="P63" s="769"/>
      <c r="Q63" s="769"/>
      <c r="R63" s="769"/>
      <c r="S63" s="769"/>
      <c r="T63" s="48"/>
      <c r="U63" s="49"/>
      <c r="V63" s="49"/>
      <c r="W63" s="49"/>
      <c r="X63" s="49"/>
      <c r="Y63" s="50"/>
      <c r="Z63" s="770"/>
      <c r="AA63" s="767"/>
      <c r="AB63" s="767"/>
      <c r="AC63" s="767"/>
      <c r="AD63" s="767"/>
      <c r="AE63" s="768"/>
      <c r="AF63" s="771"/>
      <c r="AG63" s="771"/>
      <c r="AH63" s="771"/>
      <c r="AI63" s="771"/>
      <c r="AJ63" s="771"/>
      <c r="AK63" s="772"/>
      <c r="AL63" s="51"/>
    </row>
    <row r="64" spans="2:38" ht="15" customHeight="1" x14ac:dyDescent="0.45"/>
    <row r="65" spans="2:38" ht="15" customHeight="1" thickBot="1" x14ac:dyDescent="0.5">
      <c r="B65" s="87" t="s">
        <v>200</v>
      </c>
      <c r="C65" s="36"/>
    </row>
    <row r="66" spans="2:38" ht="60" customHeight="1" thickBot="1" x14ac:dyDescent="0.5">
      <c r="B66" s="773" t="s">
        <v>21</v>
      </c>
      <c r="C66" s="774"/>
      <c r="D66" s="774"/>
      <c r="E66" s="774"/>
      <c r="F66" s="774"/>
      <c r="G66" s="774"/>
      <c r="H66" s="775" t="s">
        <v>77</v>
      </c>
      <c r="I66" s="774"/>
      <c r="J66" s="774"/>
      <c r="K66" s="774"/>
      <c r="L66" s="774"/>
      <c r="M66" s="776"/>
      <c r="N66" s="741"/>
      <c r="O66" s="742"/>
      <c r="P66" s="742"/>
      <c r="Q66" s="742"/>
      <c r="R66" s="742"/>
      <c r="S66" s="777"/>
      <c r="T66" s="741"/>
      <c r="U66" s="742"/>
      <c r="V66" s="742"/>
      <c r="W66" s="742"/>
      <c r="X66" s="742"/>
      <c r="Y66" s="777"/>
      <c r="Z66" s="741"/>
      <c r="AA66" s="742"/>
      <c r="AB66" s="742"/>
      <c r="AC66" s="742"/>
      <c r="AD66" s="742"/>
      <c r="AE66" s="777"/>
      <c r="AF66" s="741"/>
      <c r="AG66" s="742"/>
      <c r="AH66" s="742"/>
      <c r="AI66" s="742"/>
      <c r="AJ66" s="742"/>
      <c r="AK66" s="743"/>
      <c r="AL66" s="45"/>
    </row>
    <row r="67" spans="2:38" ht="18.75" customHeight="1" thickTop="1" x14ac:dyDescent="0.45">
      <c r="B67" s="744" t="s">
        <v>78</v>
      </c>
      <c r="C67" s="745"/>
      <c r="D67" s="745"/>
      <c r="E67" s="745"/>
      <c r="F67" s="745"/>
      <c r="G67" s="745"/>
      <c r="H67" s="746">
        <v>10000</v>
      </c>
      <c r="I67" s="747"/>
      <c r="J67" s="747"/>
      <c r="K67" s="747"/>
      <c r="L67" s="747"/>
      <c r="M67" s="748"/>
      <c r="N67" s="752"/>
      <c r="O67" s="753"/>
      <c r="P67" s="753"/>
      <c r="Q67" s="753"/>
      <c r="R67" s="753"/>
      <c r="S67" s="754"/>
      <c r="T67" s="758"/>
      <c r="U67" s="759"/>
      <c r="V67" s="759"/>
      <c r="W67" s="759"/>
      <c r="X67" s="759"/>
      <c r="Y67" s="760"/>
      <c r="Z67" s="761"/>
      <c r="AA67" s="759"/>
      <c r="AB67" s="759"/>
      <c r="AC67" s="759"/>
      <c r="AD67" s="759"/>
      <c r="AE67" s="760"/>
      <c r="AF67" s="762"/>
      <c r="AG67" s="759"/>
      <c r="AH67" s="759"/>
      <c r="AI67" s="759"/>
      <c r="AJ67" s="759"/>
      <c r="AK67" s="763"/>
      <c r="AL67" s="46"/>
    </row>
    <row r="68" spans="2:38" ht="18.75" customHeight="1" x14ac:dyDescent="0.45">
      <c r="B68" s="722"/>
      <c r="C68" s="723"/>
      <c r="D68" s="723"/>
      <c r="E68" s="723"/>
      <c r="F68" s="723"/>
      <c r="G68" s="723"/>
      <c r="H68" s="749"/>
      <c r="I68" s="750"/>
      <c r="J68" s="750"/>
      <c r="K68" s="750"/>
      <c r="L68" s="750"/>
      <c r="M68" s="751"/>
      <c r="N68" s="755"/>
      <c r="O68" s="756"/>
      <c r="P68" s="756"/>
      <c r="Q68" s="756"/>
      <c r="R68" s="756"/>
      <c r="S68" s="757"/>
      <c r="T68" s="733"/>
      <c r="U68" s="734"/>
      <c r="V68" s="734"/>
      <c r="W68" s="734"/>
      <c r="X68" s="734"/>
      <c r="Y68" s="735"/>
      <c r="Z68" s="733"/>
      <c r="AA68" s="734"/>
      <c r="AB68" s="734"/>
      <c r="AC68" s="734"/>
      <c r="AD68" s="734"/>
      <c r="AE68" s="735"/>
      <c r="AF68" s="733"/>
      <c r="AG68" s="734"/>
      <c r="AH68" s="734"/>
      <c r="AI68" s="734"/>
      <c r="AJ68" s="734"/>
      <c r="AK68" s="740"/>
    </row>
    <row r="69" spans="2:38" ht="18.75" customHeight="1" x14ac:dyDescent="0.45">
      <c r="B69" s="720" t="s">
        <v>79</v>
      </c>
      <c r="C69" s="721"/>
      <c r="D69" s="721"/>
      <c r="E69" s="721"/>
      <c r="F69" s="721"/>
      <c r="G69" s="721"/>
      <c r="H69" s="724">
        <v>2000</v>
      </c>
      <c r="I69" s="725"/>
      <c r="J69" s="725"/>
      <c r="K69" s="725"/>
      <c r="L69" s="725"/>
      <c r="M69" s="726"/>
      <c r="N69" s="730"/>
      <c r="O69" s="731"/>
      <c r="P69" s="731"/>
      <c r="Q69" s="731"/>
      <c r="R69" s="731"/>
      <c r="S69" s="732"/>
      <c r="T69" s="736"/>
      <c r="U69" s="731"/>
      <c r="V69" s="731"/>
      <c r="W69" s="731"/>
      <c r="X69" s="731"/>
      <c r="Y69" s="732"/>
      <c r="Z69" s="737"/>
      <c r="AA69" s="731"/>
      <c r="AB69" s="731"/>
      <c r="AC69" s="731"/>
      <c r="AD69" s="731"/>
      <c r="AE69" s="732"/>
      <c r="AF69" s="738"/>
      <c r="AG69" s="731"/>
      <c r="AH69" s="731"/>
      <c r="AI69" s="731"/>
      <c r="AJ69" s="731"/>
      <c r="AK69" s="739"/>
      <c r="AL69" s="45"/>
    </row>
    <row r="70" spans="2:38" ht="18.75" customHeight="1" x14ac:dyDescent="0.45">
      <c r="B70" s="722"/>
      <c r="C70" s="723"/>
      <c r="D70" s="723"/>
      <c r="E70" s="723"/>
      <c r="F70" s="723"/>
      <c r="G70" s="723"/>
      <c r="H70" s="727"/>
      <c r="I70" s="728"/>
      <c r="J70" s="728"/>
      <c r="K70" s="728"/>
      <c r="L70" s="728"/>
      <c r="M70" s="729"/>
      <c r="N70" s="733"/>
      <c r="O70" s="734"/>
      <c r="P70" s="734"/>
      <c r="Q70" s="734"/>
      <c r="R70" s="734"/>
      <c r="S70" s="735"/>
      <c r="T70" s="733"/>
      <c r="U70" s="734"/>
      <c r="V70" s="734"/>
      <c r="W70" s="734"/>
      <c r="X70" s="734"/>
      <c r="Y70" s="735"/>
      <c r="Z70" s="733"/>
      <c r="AA70" s="734"/>
      <c r="AB70" s="734"/>
      <c r="AC70" s="734"/>
      <c r="AD70" s="734"/>
      <c r="AE70" s="735"/>
      <c r="AF70" s="733"/>
      <c r="AG70" s="734"/>
      <c r="AH70" s="734"/>
      <c r="AI70" s="734"/>
      <c r="AJ70" s="734"/>
      <c r="AK70" s="740"/>
    </row>
    <row r="71" spans="2:38" ht="37.5" customHeight="1" x14ac:dyDescent="0.45">
      <c r="B71" s="710"/>
      <c r="C71" s="711"/>
      <c r="D71" s="711"/>
      <c r="E71" s="711"/>
      <c r="F71" s="711"/>
      <c r="G71" s="711"/>
      <c r="H71" s="712"/>
      <c r="I71" s="713"/>
      <c r="J71" s="713"/>
      <c r="K71" s="713"/>
      <c r="L71" s="713"/>
      <c r="M71" s="714"/>
      <c r="N71" s="715"/>
      <c r="O71" s="716"/>
      <c r="P71" s="716"/>
      <c r="Q71" s="716"/>
      <c r="R71" s="716"/>
      <c r="S71" s="717"/>
      <c r="T71" s="715"/>
      <c r="U71" s="713"/>
      <c r="V71" s="713"/>
      <c r="W71" s="713"/>
      <c r="X71" s="713"/>
      <c r="Y71" s="714"/>
      <c r="Z71" s="715"/>
      <c r="AA71" s="713"/>
      <c r="AB71" s="713"/>
      <c r="AC71" s="713"/>
      <c r="AD71" s="713"/>
      <c r="AE71" s="714"/>
      <c r="AF71" s="718"/>
      <c r="AG71" s="718"/>
      <c r="AH71" s="718"/>
      <c r="AI71" s="718"/>
      <c r="AJ71" s="718"/>
      <c r="AK71" s="719"/>
      <c r="AL71" s="51"/>
    </row>
    <row r="72" spans="2:38" ht="37.5" customHeight="1" x14ac:dyDescent="0.45">
      <c r="B72" s="700"/>
      <c r="C72" s="701"/>
      <c r="D72" s="701"/>
      <c r="E72" s="701"/>
      <c r="F72" s="701"/>
      <c r="G72" s="701"/>
      <c r="H72" s="702"/>
      <c r="I72" s="703"/>
      <c r="J72" s="703"/>
      <c r="K72" s="703"/>
      <c r="L72" s="703"/>
      <c r="M72" s="704"/>
      <c r="N72" s="705"/>
      <c r="O72" s="706"/>
      <c r="P72" s="706"/>
      <c r="Q72" s="706"/>
      <c r="R72" s="706"/>
      <c r="S72" s="707"/>
      <c r="T72" s="705"/>
      <c r="U72" s="703"/>
      <c r="V72" s="703"/>
      <c r="W72" s="703"/>
      <c r="X72" s="703"/>
      <c r="Y72" s="704"/>
      <c r="Z72" s="705"/>
      <c r="AA72" s="703"/>
      <c r="AB72" s="703"/>
      <c r="AC72" s="703"/>
      <c r="AD72" s="703"/>
      <c r="AE72" s="704"/>
      <c r="AF72" s="708"/>
      <c r="AG72" s="708"/>
      <c r="AH72" s="708"/>
      <c r="AI72" s="708"/>
      <c r="AJ72" s="708"/>
      <c r="AK72" s="709"/>
      <c r="AL72" s="51"/>
    </row>
    <row r="73" spans="2:38" ht="37.5" customHeight="1" x14ac:dyDescent="0.45">
      <c r="B73" s="700"/>
      <c r="C73" s="701"/>
      <c r="D73" s="701"/>
      <c r="E73" s="701"/>
      <c r="F73" s="701"/>
      <c r="G73" s="701"/>
      <c r="H73" s="702"/>
      <c r="I73" s="703"/>
      <c r="J73" s="703"/>
      <c r="K73" s="703"/>
      <c r="L73" s="703"/>
      <c r="M73" s="704"/>
      <c r="N73" s="705"/>
      <c r="O73" s="706"/>
      <c r="P73" s="706"/>
      <c r="Q73" s="706"/>
      <c r="R73" s="706"/>
      <c r="S73" s="707"/>
      <c r="T73" s="705"/>
      <c r="U73" s="703"/>
      <c r="V73" s="703"/>
      <c r="W73" s="703"/>
      <c r="X73" s="703"/>
      <c r="Y73" s="704"/>
      <c r="Z73" s="705"/>
      <c r="AA73" s="703"/>
      <c r="AB73" s="703"/>
      <c r="AC73" s="703"/>
      <c r="AD73" s="703"/>
      <c r="AE73" s="704"/>
      <c r="AF73" s="708"/>
      <c r="AG73" s="708"/>
      <c r="AH73" s="708"/>
      <c r="AI73" s="708"/>
      <c r="AJ73" s="708"/>
      <c r="AK73" s="709"/>
      <c r="AL73" s="51"/>
    </row>
    <row r="74" spans="2:38" ht="37.5" customHeight="1" thickBot="1" x14ac:dyDescent="0.5">
      <c r="B74" s="690"/>
      <c r="C74" s="691"/>
      <c r="D74" s="691"/>
      <c r="E74" s="691"/>
      <c r="F74" s="691"/>
      <c r="G74" s="691"/>
      <c r="H74" s="692"/>
      <c r="I74" s="693"/>
      <c r="J74" s="693"/>
      <c r="K74" s="693"/>
      <c r="L74" s="693"/>
      <c r="M74" s="694"/>
      <c r="N74" s="695"/>
      <c r="O74" s="696"/>
      <c r="P74" s="696"/>
      <c r="Q74" s="696"/>
      <c r="R74" s="696"/>
      <c r="S74" s="697"/>
      <c r="T74" s="695"/>
      <c r="U74" s="693"/>
      <c r="V74" s="693"/>
      <c r="W74" s="693"/>
      <c r="X74" s="693"/>
      <c r="Y74" s="694"/>
      <c r="Z74" s="695"/>
      <c r="AA74" s="693"/>
      <c r="AB74" s="693"/>
      <c r="AC74" s="693"/>
      <c r="AD74" s="693"/>
      <c r="AE74" s="694"/>
      <c r="AF74" s="698"/>
      <c r="AG74" s="698"/>
      <c r="AH74" s="698"/>
      <c r="AI74" s="698"/>
      <c r="AJ74" s="698"/>
      <c r="AK74" s="699"/>
      <c r="AL74" s="51"/>
    </row>
    <row r="75" spans="2:38" ht="15" customHeight="1" x14ac:dyDescent="0.45"/>
    <row r="76" spans="2:38" ht="15" customHeight="1" x14ac:dyDescent="0.45">
      <c r="B76" s="31"/>
    </row>
    <row r="77" spans="2:38" ht="22.5" customHeight="1" x14ac:dyDescent="0.45">
      <c r="C77" s="688" t="s">
        <v>103</v>
      </c>
      <c r="D77" s="688"/>
      <c r="E77" s="689"/>
      <c r="F77" s="689"/>
      <c r="G77" s="689"/>
      <c r="H77" s="32" t="s">
        <v>14</v>
      </c>
      <c r="I77" s="689"/>
      <c r="J77" s="689"/>
      <c r="K77" s="32" t="s">
        <v>15</v>
      </c>
      <c r="L77" s="689"/>
      <c r="M77" s="689"/>
      <c r="N77" s="32" t="s">
        <v>16</v>
      </c>
    </row>
    <row r="78" spans="2:38" ht="15" customHeight="1" x14ac:dyDescent="0.45">
      <c r="J78" s="31"/>
    </row>
    <row r="79" spans="2:38" ht="22.5" customHeight="1" x14ac:dyDescent="0.45">
      <c r="M79" s="31" t="s">
        <v>100</v>
      </c>
    </row>
    <row r="80" spans="2:38" ht="18.75" customHeight="1" x14ac:dyDescent="0.45">
      <c r="N80" s="673" t="s">
        <v>108</v>
      </c>
      <c r="O80" s="674"/>
      <c r="P80" s="674"/>
      <c r="Q80" s="674"/>
      <c r="R80" s="674"/>
      <c r="S80" s="674"/>
      <c r="T80" s="674"/>
      <c r="U80" s="674"/>
      <c r="V80" s="674"/>
      <c r="W80" s="674"/>
      <c r="X80" s="674"/>
      <c r="Y80" s="674"/>
      <c r="Z80" s="674"/>
      <c r="AA80" s="674"/>
      <c r="AB80" s="674"/>
      <c r="AC80" s="674"/>
    </row>
    <row r="81" spans="13:30" ht="18.75" customHeight="1" x14ac:dyDescent="0.45">
      <c r="N81" s="675" t="s">
        <v>105</v>
      </c>
      <c r="O81" s="676"/>
      <c r="P81" s="676"/>
      <c r="Q81" s="676"/>
      <c r="R81" s="676"/>
      <c r="S81" s="676"/>
      <c r="T81" s="676"/>
      <c r="U81" s="676"/>
      <c r="V81" s="676"/>
      <c r="W81" s="676"/>
      <c r="X81" s="676"/>
      <c r="Y81" s="676"/>
      <c r="Z81" s="676"/>
      <c r="AA81" s="676"/>
      <c r="AB81" s="676"/>
      <c r="AC81" s="676"/>
    </row>
    <row r="82" spans="13:30" ht="18.75" customHeight="1" x14ac:dyDescent="0.45">
      <c r="N82" s="676"/>
      <c r="O82" s="676"/>
      <c r="P82" s="676"/>
      <c r="Q82" s="676"/>
      <c r="R82" s="676"/>
      <c r="S82" s="676"/>
      <c r="T82" s="676"/>
      <c r="U82" s="676"/>
      <c r="V82" s="676"/>
      <c r="W82" s="676"/>
      <c r="X82" s="676"/>
      <c r="Y82" s="676"/>
      <c r="Z82" s="676"/>
      <c r="AA82" s="676"/>
      <c r="AB82" s="676"/>
      <c r="AC82" s="676"/>
    </row>
    <row r="83" spans="13:30" ht="22.5" customHeight="1" x14ac:dyDescent="0.45">
      <c r="N83" s="677" t="s">
        <v>104</v>
      </c>
      <c r="O83" s="678"/>
      <c r="P83" s="678"/>
      <c r="Q83" s="678"/>
      <c r="R83" s="441" t="s">
        <v>198</v>
      </c>
      <c r="S83" s="679"/>
      <c r="T83" s="679"/>
      <c r="U83" s="679"/>
      <c r="V83" s="679"/>
      <c r="W83" s="679"/>
      <c r="X83" s="679"/>
      <c r="Y83" s="679"/>
      <c r="Z83" s="679"/>
      <c r="AA83" s="679"/>
      <c r="AB83" s="679"/>
      <c r="AC83" s="679"/>
      <c r="AD83" s="31" t="s">
        <v>102</v>
      </c>
    </row>
    <row r="84" spans="13:30" ht="18.75" customHeight="1" x14ac:dyDescent="0.45">
      <c r="N84" s="678"/>
      <c r="O84" s="678"/>
      <c r="P84" s="678"/>
      <c r="Q84" s="678"/>
      <c r="R84" s="679"/>
      <c r="S84" s="679"/>
      <c r="T84" s="679"/>
      <c r="U84" s="679"/>
      <c r="V84" s="679"/>
      <c r="W84" s="679"/>
      <c r="X84" s="679"/>
      <c r="Y84" s="679"/>
      <c r="Z84" s="679"/>
      <c r="AA84" s="679"/>
      <c r="AB84" s="679"/>
      <c r="AC84" s="679"/>
    </row>
    <row r="85" spans="13:30" ht="22.5" x14ac:dyDescent="0.45">
      <c r="M85" s="31" t="s">
        <v>101</v>
      </c>
    </row>
    <row r="86" spans="13:30" ht="18.75" customHeight="1" x14ac:dyDescent="0.45">
      <c r="M86" s="31"/>
      <c r="N86" s="680"/>
      <c r="O86" s="681"/>
      <c r="P86" s="681"/>
      <c r="Q86" s="681"/>
      <c r="R86" s="681"/>
      <c r="S86" s="681"/>
      <c r="T86" s="681"/>
      <c r="U86" s="681"/>
      <c r="V86" s="681"/>
      <c r="W86" s="681"/>
      <c r="X86" s="681"/>
      <c r="Y86" s="681"/>
      <c r="Z86" s="681"/>
      <c r="AA86" s="681"/>
      <c r="AB86" s="681"/>
      <c r="AC86" s="681"/>
    </row>
    <row r="87" spans="13:30" x14ac:dyDescent="0.45">
      <c r="N87" s="682"/>
      <c r="O87" s="683"/>
      <c r="P87" s="683"/>
      <c r="Q87" s="683"/>
      <c r="R87" s="683"/>
      <c r="S87" s="683"/>
      <c r="T87" s="683"/>
      <c r="U87" s="683"/>
      <c r="V87" s="683"/>
      <c r="W87" s="683"/>
      <c r="X87" s="683"/>
      <c r="Y87" s="683"/>
      <c r="Z87" s="683"/>
      <c r="AA87" s="683"/>
      <c r="AB87" s="683"/>
      <c r="AC87" s="683"/>
    </row>
    <row r="88" spans="13:30" x14ac:dyDescent="0.45">
      <c r="N88" s="683"/>
      <c r="O88" s="683"/>
      <c r="P88" s="683"/>
      <c r="Q88" s="683"/>
      <c r="R88" s="683"/>
      <c r="S88" s="683"/>
      <c r="T88" s="683"/>
      <c r="U88" s="683"/>
      <c r="V88" s="683"/>
      <c r="W88" s="683"/>
      <c r="X88" s="683"/>
      <c r="Y88" s="683"/>
      <c r="Z88" s="683"/>
      <c r="AA88" s="683"/>
      <c r="AB88" s="683"/>
      <c r="AC88" s="683"/>
    </row>
    <row r="89" spans="13:30" ht="22.5" x14ac:dyDescent="0.45">
      <c r="N89" s="684"/>
      <c r="O89" s="685"/>
      <c r="P89" s="685"/>
      <c r="Q89" s="685"/>
      <c r="R89" s="686"/>
      <c r="S89" s="687"/>
      <c r="T89" s="687"/>
      <c r="U89" s="687"/>
      <c r="V89" s="687"/>
      <c r="W89" s="687"/>
      <c r="X89" s="687"/>
      <c r="Y89" s="687"/>
      <c r="Z89" s="687"/>
      <c r="AA89" s="687"/>
      <c r="AB89" s="687"/>
      <c r="AC89" s="687"/>
      <c r="AD89" s="31" t="s">
        <v>102</v>
      </c>
    </row>
    <row r="90" spans="13:30" x14ac:dyDescent="0.45">
      <c r="N90" s="685"/>
      <c r="O90" s="685"/>
      <c r="P90" s="685"/>
      <c r="Q90" s="685"/>
      <c r="R90" s="687"/>
      <c r="S90" s="687"/>
      <c r="T90" s="687"/>
      <c r="U90" s="687"/>
      <c r="V90" s="687"/>
      <c r="W90" s="687"/>
      <c r="X90" s="687"/>
      <c r="Y90" s="687"/>
      <c r="Z90" s="687"/>
      <c r="AA90" s="687"/>
      <c r="AB90" s="687"/>
      <c r="AC90" s="687"/>
    </row>
  </sheetData>
  <sheetProtection password="DEF2" sheet="1" selectLockedCells="1"/>
  <mergeCells count="206"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B17:G18"/>
    <mergeCell ref="H17:O18"/>
    <mergeCell ref="AD6:AE7"/>
    <mergeCell ref="AF6:AF7"/>
    <mergeCell ref="AG6:AK7"/>
    <mergeCell ref="I9:AB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Z4:AB8"/>
    <mergeCell ref="B19:G21"/>
    <mergeCell ref="H19:AK21"/>
    <mergeCell ref="B24:G24"/>
    <mergeCell ref="H24:M24"/>
    <mergeCell ref="N24:R24"/>
    <mergeCell ref="S24:W24"/>
    <mergeCell ref="X24:AB24"/>
    <mergeCell ref="AC24:AG24"/>
    <mergeCell ref="AH24:AK24"/>
    <mergeCell ref="AH26:AK26"/>
    <mergeCell ref="B27:G28"/>
    <mergeCell ref="H27:M28"/>
    <mergeCell ref="N27:R28"/>
    <mergeCell ref="S27:W27"/>
    <mergeCell ref="X27:AB27"/>
    <mergeCell ref="AC27:AG28"/>
    <mergeCell ref="AH27:AK27"/>
    <mergeCell ref="S28:W28"/>
    <mergeCell ref="X28:AB28"/>
    <mergeCell ref="B25:G26"/>
    <mergeCell ref="H25:M26"/>
    <mergeCell ref="N25:R26"/>
    <mergeCell ref="S25:W25"/>
    <mergeCell ref="X25:AB25"/>
    <mergeCell ref="AC25:AG26"/>
    <mergeCell ref="AH25:AK25"/>
    <mergeCell ref="S26:W26"/>
    <mergeCell ref="X26:AB26"/>
    <mergeCell ref="AE37:AG45"/>
    <mergeCell ref="AH37:AK45"/>
    <mergeCell ref="AH28:AK28"/>
    <mergeCell ref="B29:G30"/>
    <mergeCell ref="H29:M30"/>
    <mergeCell ref="N29:R30"/>
    <mergeCell ref="S29:W30"/>
    <mergeCell ref="X29:AB30"/>
    <mergeCell ref="AC29:AG30"/>
    <mergeCell ref="AH29:AK30"/>
    <mergeCell ref="AH31:AK32"/>
    <mergeCell ref="B35:O36"/>
    <mergeCell ref="P35:AD35"/>
    <mergeCell ref="AE35:AG36"/>
    <mergeCell ref="AH35:AK36"/>
    <mergeCell ref="P36:T36"/>
    <mergeCell ref="U36:Y36"/>
    <mergeCell ref="Z36:AD36"/>
    <mergeCell ref="B31:G32"/>
    <mergeCell ref="H31:M32"/>
    <mergeCell ref="N31:R32"/>
    <mergeCell ref="S31:W32"/>
    <mergeCell ref="X31:AB32"/>
    <mergeCell ref="AC31:AG32"/>
    <mergeCell ref="G38:O38"/>
    <mergeCell ref="P38:T38"/>
    <mergeCell ref="B39:F44"/>
    <mergeCell ref="G39:O39"/>
    <mergeCell ref="G44:O44"/>
    <mergeCell ref="P44:T44"/>
    <mergeCell ref="U44:Y44"/>
    <mergeCell ref="Z44:AD44"/>
    <mergeCell ref="B45:F45"/>
    <mergeCell ref="G45:O45"/>
    <mergeCell ref="P45:T45"/>
    <mergeCell ref="U45:AD45"/>
    <mergeCell ref="P39:T43"/>
    <mergeCell ref="U39:Y43"/>
    <mergeCell ref="Z39:AD41"/>
    <mergeCell ref="G40:O40"/>
    <mergeCell ref="G41:O41"/>
    <mergeCell ref="G42:O42"/>
    <mergeCell ref="Z42:AD43"/>
    <mergeCell ref="G43:O43"/>
    <mergeCell ref="B37:F38"/>
    <mergeCell ref="G37:O37"/>
    <mergeCell ref="P37:T37"/>
    <mergeCell ref="U37:AD38"/>
    <mergeCell ref="B48:G48"/>
    <mergeCell ref="H48:M48"/>
    <mergeCell ref="N48:Y48"/>
    <mergeCell ref="Z48:AE48"/>
    <mergeCell ref="AF48:AK48"/>
    <mergeCell ref="Z54:AE54"/>
    <mergeCell ref="B57:G57"/>
    <mergeCell ref="H57:M57"/>
    <mergeCell ref="N57:S57"/>
    <mergeCell ref="T57:AE57"/>
    <mergeCell ref="AF57:AK57"/>
    <mergeCell ref="X51:Y51"/>
    <mergeCell ref="O52:Y52"/>
    <mergeCell ref="O53:Y53"/>
    <mergeCell ref="B54:G54"/>
    <mergeCell ref="H54:M54"/>
    <mergeCell ref="N54:Y54"/>
    <mergeCell ref="AF49:AK54"/>
    <mergeCell ref="B49:G50"/>
    <mergeCell ref="H49:M50"/>
    <mergeCell ref="O49:Y49"/>
    <mergeCell ref="Z49:AE53"/>
    <mergeCell ref="O50:P50"/>
    <mergeCell ref="Q50:Y50"/>
    <mergeCell ref="B51:G52"/>
    <mergeCell ref="H51:M52"/>
    <mergeCell ref="O51:W51"/>
    <mergeCell ref="AA58:AE59"/>
    <mergeCell ref="AF58:AK62"/>
    <mergeCell ref="B60:G61"/>
    <mergeCell ref="H60:M62"/>
    <mergeCell ref="T60:X61"/>
    <mergeCell ref="Z60:Z61"/>
    <mergeCell ref="AA60:AE61"/>
    <mergeCell ref="B62:E62"/>
    <mergeCell ref="F62:G62"/>
    <mergeCell ref="U62:AE62"/>
    <mergeCell ref="B58:G59"/>
    <mergeCell ref="H58:M59"/>
    <mergeCell ref="N58:S62"/>
    <mergeCell ref="T58:X59"/>
    <mergeCell ref="Y58:Y61"/>
    <mergeCell ref="Z58:Z59"/>
    <mergeCell ref="B63:G63"/>
    <mergeCell ref="H63:M63"/>
    <mergeCell ref="N63:S63"/>
    <mergeCell ref="Z63:AE63"/>
    <mergeCell ref="AF63:AK63"/>
    <mergeCell ref="B66:G66"/>
    <mergeCell ref="H66:M66"/>
    <mergeCell ref="N66:S66"/>
    <mergeCell ref="T66:Y66"/>
    <mergeCell ref="Z66:AE66"/>
    <mergeCell ref="B69:G70"/>
    <mergeCell ref="H69:M70"/>
    <mergeCell ref="N69:S70"/>
    <mergeCell ref="T69:Y70"/>
    <mergeCell ref="Z69:AE70"/>
    <mergeCell ref="AF69:AK70"/>
    <mergeCell ref="AF66:AK66"/>
    <mergeCell ref="B67:G68"/>
    <mergeCell ref="H67:M68"/>
    <mergeCell ref="N67:S68"/>
    <mergeCell ref="T67:Y68"/>
    <mergeCell ref="Z67:AE68"/>
    <mergeCell ref="AF67:AK68"/>
    <mergeCell ref="B72:G72"/>
    <mergeCell ref="H72:M72"/>
    <mergeCell ref="N72:S72"/>
    <mergeCell ref="T72:Y72"/>
    <mergeCell ref="Z72:AE72"/>
    <mergeCell ref="AF72:AK72"/>
    <mergeCell ref="B71:G71"/>
    <mergeCell ref="H71:M71"/>
    <mergeCell ref="N71:S71"/>
    <mergeCell ref="T71:Y71"/>
    <mergeCell ref="Z71:AE71"/>
    <mergeCell ref="AF71:AK71"/>
    <mergeCell ref="B74:G74"/>
    <mergeCell ref="H74:M74"/>
    <mergeCell ref="N74:S74"/>
    <mergeCell ref="T74:Y74"/>
    <mergeCell ref="Z74:AE74"/>
    <mergeCell ref="AF74:AK74"/>
    <mergeCell ref="B73:G73"/>
    <mergeCell ref="H73:M73"/>
    <mergeCell ref="N73:S73"/>
    <mergeCell ref="T73:Y73"/>
    <mergeCell ref="Z73:AE73"/>
    <mergeCell ref="AF73:AK73"/>
    <mergeCell ref="N80:AC80"/>
    <mergeCell ref="N81:AC82"/>
    <mergeCell ref="N83:Q84"/>
    <mergeCell ref="R83:AC84"/>
    <mergeCell ref="N86:AC86"/>
    <mergeCell ref="N87:AC88"/>
    <mergeCell ref="N89:Q90"/>
    <mergeCell ref="R89:AC90"/>
    <mergeCell ref="C77:D77"/>
    <mergeCell ref="E77:G77"/>
    <mergeCell ref="I77:J77"/>
    <mergeCell ref="L77:M77"/>
  </mergeCells>
  <phoneticPr fontId="1"/>
  <conditionalFormatting sqref="H17 X17 H19">
    <cfRule type="expression" dxfId="37" priority="163" stopIfTrue="1">
      <formula>ISBLANK(H17)</formula>
    </cfRule>
  </conditionalFormatting>
  <conditionalFormatting sqref="N48">
    <cfRule type="expression" dxfId="36" priority="160" stopIfTrue="1">
      <formula>AND(N49="☑",N50="□",N51="□",N52="□",N53="□")</formula>
    </cfRule>
    <cfRule type="expression" dxfId="35" priority="161" stopIfTrue="1">
      <formula>AND(N50="☑",N49="□",N51="□",N52="□",N53="□",ISNUMBER(O50))</formula>
    </cfRule>
    <cfRule type="expression" dxfId="34" priority="162" stopIfTrue="1">
      <formula>AND(N51="☑",N49="□",N50="□",N52="□",N53="□",O51&lt;&gt;"")</formula>
    </cfRule>
  </conditionalFormatting>
  <conditionalFormatting sqref="Z4:AB7">
    <cfRule type="expression" dxfId="33" priority="156">
      <formula>AND(AC4="☑",AF4="☑")</formula>
    </cfRule>
    <cfRule type="expression" dxfId="32" priority="157">
      <formula>AND(AC6="☑",AF6="☑")</formula>
    </cfRule>
    <cfRule type="expression" dxfId="31" priority="158" stopIfTrue="1">
      <formula>AND(AC4="☑",OR(AC6="☑",AF6="☑"))</formula>
    </cfRule>
    <cfRule type="expression" dxfId="30" priority="159" stopIfTrue="1">
      <formula>AND(AF4="☑",OR(AC6="☑",AF6="☑"))</formula>
    </cfRule>
  </conditionalFormatting>
  <conditionalFormatting sqref="N48:Y48">
    <cfRule type="expression" dxfId="29" priority="153" stopIfTrue="1">
      <formula>AND(N53="☑",N49="□",N50="□",N51="□",N52="□")</formula>
    </cfRule>
    <cfRule type="expression" dxfId="28" priority="154" stopIfTrue="1">
      <formula>AND(N52="☑",N49="□",N50="□",N51="□",N53="□")</formula>
    </cfRule>
  </conditionalFormatting>
  <conditionalFormatting sqref="Q13">
    <cfRule type="expression" dxfId="27" priority="150" stopIfTrue="1">
      <formula>AND(P13="☑",S13="□")</formula>
    </cfRule>
    <cfRule type="expression" dxfId="26" priority="151" stopIfTrue="1">
      <formula>AND(S13="☑",P13="□")</formula>
    </cfRule>
  </conditionalFormatting>
  <conditionalFormatting sqref="T13">
    <cfRule type="expression" dxfId="25" priority="148" stopIfTrue="1">
      <formula>AND(P13="☑",S13="□")</formula>
    </cfRule>
    <cfRule type="expression" dxfId="24" priority="149" stopIfTrue="1">
      <formula>AND(S13="☑",P13="□")</formula>
    </cfRule>
  </conditionalFormatting>
  <conditionalFormatting sqref="T57:AE57">
    <cfRule type="expression" dxfId="23" priority="140">
      <formula>AND(Z58="☑",AA60="",T60="")</formula>
    </cfRule>
    <cfRule type="expression" dxfId="22" priority="141">
      <formula>AND(Z60="☑",T60&lt;&gt;"",AA60&lt;&gt;"")</formula>
    </cfRule>
  </conditionalFormatting>
  <conditionalFormatting sqref="F62:G62">
    <cfRule type="expression" dxfId="21" priority="138">
      <formula>ISNUMBER(F62)</formula>
    </cfRule>
    <cfRule type="expression" dxfId="20" priority="139">
      <formula>Z58="☑"</formula>
    </cfRule>
  </conditionalFormatting>
  <conditionalFormatting sqref="B62:E62">
    <cfRule type="expression" dxfId="19" priority="137">
      <formula>Z58="☑"</formula>
    </cfRule>
  </conditionalFormatting>
  <conditionalFormatting sqref="B63:G63">
    <cfRule type="expression" dxfId="18" priority="136">
      <formula>AND(Z60="☑",ISNUMBER(F62)=FALSE)</formula>
    </cfRule>
  </conditionalFormatting>
  <conditionalFormatting sqref="T62">
    <cfRule type="expression" dxfId="17" priority="135">
      <formula>OR(Z60="□",ISBLANK(T60),ISBLANK(AA60))</formula>
    </cfRule>
  </conditionalFormatting>
  <conditionalFormatting sqref="AF57:AK57">
    <cfRule type="expression" dxfId="16" priority="134">
      <formula>Z58="☑"</formula>
    </cfRule>
  </conditionalFormatting>
  <conditionalFormatting sqref="AF58:AK62">
    <cfRule type="expression" dxfId="15" priority="133">
      <formula>Z58="☑"</formula>
    </cfRule>
  </conditionalFormatting>
  <conditionalFormatting sqref="N57:S57">
    <cfRule type="expression" dxfId="14" priority="132">
      <formula>N58=""</formula>
    </cfRule>
  </conditionalFormatting>
  <conditionalFormatting sqref="U62:AE62">
    <cfRule type="containsText" dxfId="13" priority="131" operator="containsText" text="日付指定不可を選択しています。">
      <formula>NOT(ISERROR(SEARCH("日付指定不可を選択しています。",U62)))</formula>
    </cfRule>
  </conditionalFormatting>
  <conditionalFormatting sqref="T60:X61">
    <cfRule type="expression" dxfId="12" priority="130">
      <formula>AND(Z60="☑",ISBLANK(T60))</formula>
    </cfRule>
  </conditionalFormatting>
  <conditionalFormatting sqref="AA60:AE61">
    <cfRule type="expression" dxfId="11" priority="129">
      <formula>AND(Z60="☑",ISBLANK(AA60))</formula>
    </cfRule>
  </conditionalFormatting>
  <conditionalFormatting sqref="N80:N81 N83 R83 N86:N87 N89 R89 AH15 F15:H15 J15:K15 M15:N15">
    <cfRule type="expression" dxfId="10" priority="2" stopIfTrue="1">
      <formula>$S$13="□"</formula>
    </cfRule>
    <cfRule type="containsBlanks" dxfId="9" priority="85">
      <formula>LEN(TRIM(F15))=0</formula>
    </cfRule>
  </conditionalFormatting>
  <conditionalFormatting sqref="AE1:AJ1">
    <cfRule type="expression" dxfId="8" priority="6">
      <formula>P13="☑"</formula>
    </cfRule>
    <cfRule type="expression" dxfId="7" priority="7">
      <formula>OR(ISBLANK(AE1),ISNUMBER(AE1)=FALSE)</formula>
    </cfRule>
    <cfRule type="expression" dxfId="6" priority="8">
      <formula>S13="☑"</formula>
    </cfRule>
  </conditionalFormatting>
  <conditionalFormatting sqref="AC1:AD1">
    <cfRule type="expression" dxfId="5" priority="5">
      <formula>P13="☑"</formula>
    </cfRule>
  </conditionalFormatting>
  <conditionalFormatting sqref="AF49:AK54">
    <cfRule type="containsText" dxfId="4" priority="4" operator="containsText" text="別途覚書">
      <formula>NOT(ISERROR(SEARCH("別途覚書",AF49)))</formula>
    </cfRule>
  </conditionalFormatting>
  <conditionalFormatting sqref="AF48:AK48">
    <cfRule type="containsText" dxfId="3" priority="3" operator="containsText" text="備考">
      <formula>NOT(ISERROR(SEARCH("備考",AF48)))</formula>
    </cfRule>
  </conditionalFormatting>
  <conditionalFormatting sqref="AH15">
    <cfRule type="cellIs" dxfId="2" priority="86" operator="equal">
      <formula>0</formula>
    </cfRule>
  </conditionalFormatting>
  <dataValidations count="11">
    <dataValidation type="date" operator="greaterThan" allowBlank="1" showInputMessage="1" showErrorMessage="1" sqref="AA60:AE61" xr:uid="{00000000-0002-0000-0300-000000000000}">
      <formula1>T60</formula1>
    </dataValidation>
    <dataValidation type="list" allowBlank="1" showInputMessage="1" showErrorMessage="1" sqref="T62" xr:uid="{00000000-0002-0000-0300-000001000000}">
      <formula1>"☐,☑"</formula1>
    </dataValidation>
    <dataValidation type="date" operator="greaterThan" allowBlank="1" showInputMessage="1" showErrorMessage="1" sqref="T60:X61" xr:uid="{00000000-0002-0000-0300-000002000000}">
      <formula1>TODAY()</formula1>
    </dataValidation>
    <dataValidation type="list" showInputMessage="1" showErrorMessage="1" prompt="GCP規定期間保存は☐_x000a_保存期間指定時は☑" sqref="Z60:Z61" xr:uid="{00000000-0002-0000-0300-000003000000}">
      <formula1>"□,☑"</formula1>
    </dataValidation>
    <dataValidation type="whole" allowBlank="1" showInputMessage="1" showErrorMessage="1" sqref="E77:G77 F15:H15" xr:uid="{00000000-0002-0000-0300-000004000000}">
      <formula1>2015</formula1>
      <formula2>2099</formula2>
    </dataValidation>
    <dataValidation type="whole" allowBlank="1" showInputMessage="1" showErrorMessage="1" sqref="I77:J77 J15:K15" xr:uid="{00000000-0002-0000-0300-000005000000}">
      <formula1>1</formula1>
      <formula2>12</formula2>
    </dataValidation>
    <dataValidation type="whole" allowBlank="1" showInputMessage="1" showErrorMessage="1" sqref="L77:M77 M15:N15" xr:uid="{00000000-0002-0000-0300-000006000000}">
      <formula1>1</formula1>
      <formula2>31</formula2>
    </dataValidation>
    <dataValidation type="whole" operator="greaterThan" allowBlank="1" showInputMessage="1" showErrorMessage="1" sqref="O50:P50" xr:uid="{00000000-0002-0000-0300-000007000000}">
      <formula1>1</formula1>
    </dataValidation>
    <dataValidation allowBlank="1" showInputMessage="1" showErrorMessage="1" prompt="必要に応じ他の基準をチェック" sqref="N49" xr:uid="{00000000-0002-0000-0300-000008000000}"/>
    <dataValidation type="list" allowBlank="1" showInputMessage="1" showErrorMessage="1" sqref="N50:N53 AF4:AF7 S13:S14 AC4:AC7" xr:uid="{00000000-0002-0000-0300-000009000000}">
      <formula1>"□,☑"</formula1>
    </dataValidation>
    <dataValidation type="list" allowBlank="1" showInputMessage="1" showErrorMessage="1" prompt="版数を入力してください。" sqref="AH15" xr:uid="{00000000-0002-0000-0300-00000A000000}">
      <formula1>"0,2,3,4,5,6,7,8,9,"</formula1>
    </dataValidation>
  </dataValidations>
  <printOptions horizontalCentered="1"/>
  <pageMargins left="0.51181102362204722" right="0.23622047244094491" top="0.55118110236220474" bottom="0.55118110236220474" header="0.31496062992125984" footer="0.31496062992125984"/>
  <pageSetup paperSize="9" scale="66" fitToHeight="0" orientation="portrait" r:id="rId1"/>
  <rowBreaks count="1" manualBreakCount="1">
    <brk id="46" min="1" max="36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3" id="{00000000-000E-0000-0300-00005C000000}">
            <xm:f>AND($S$13="☑",OR(別表1!$S$13="□",AND(別表1!$S$13="☑",別表1!$AI$26="□")))</xm:f>
            <x14:dxf>
              <font>
                <color theme="1"/>
              </font>
            </x14:dxf>
          </x14:cfRule>
          <xm:sqref>N77 K77 C77 H77 N80:AC82 N83 R83 AD83 N86:AC88 N89 R89 D15:AH15 AD89</xm:sqref>
        </x14:conditionalFormatting>
        <x14:conditionalFormatting xmlns:xm="http://schemas.microsoft.com/office/excel/2006/main">
          <x14:cfRule type="expression" priority="1" id="{CA965AAD-59EB-4F0F-B50A-1432F97D15BD}">
            <xm:f>AND($S$13="☑",別表1!$AI$26="☑",別表1!$S$13="☑")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</x14:dxf>
          </x14:cfRule>
          <xm:sqref>N80:N81 N83 R83 N86:N87 N89 R89 AH15 F15:H15 J15:K15 M15:N15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ポイント算出表</vt:lpstr>
      <vt:lpstr>Table</vt:lpstr>
      <vt:lpstr>別表1</vt:lpstr>
      <vt:lpstr>別表2</vt:lpstr>
      <vt:lpstr>_</vt:lpstr>
      <vt:lpstr>constant</vt:lpstr>
      <vt:lpstr>ポイント算出表!Print_Area</vt:lpstr>
      <vt:lpstr>別表1!Print_Area</vt:lpstr>
      <vt:lpstr>別表2!Print_Area</vt:lpstr>
      <vt:lpstr>Rate</vt:lpstr>
      <vt:lpstr>Reduction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治験事務局</dc:creator>
  <cp:lastModifiedBy>TOKAI</cp:lastModifiedBy>
  <cp:lastPrinted>2024-01-31T07:08:06Z</cp:lastPrinted>
  <dcterms:created xsi:type="dcterms:W3CDTF">2014-12-09T02:52:01Z</dcterms:created>
  <dcterms:modified xsi:type="dcterms:W3CDTF">2024-06-11T07:03:39Z</dcterms:modified>
</cp:coreProperties>
</file>