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Y:\治験 (DELL)\★契約書・覚書関連\2026.01\最終案\臨床試験費用\"/>
    </mc:Choice>
  </mc:AlternateContent>
  <xr:revisionPtr revIDLastSave="0" documentId="13_ncr:1_{4AC3E6F6-89E1-4DFE-BFC6-1B1A42D8CF68}" xr6:coauthVersionLast="47" xr6:coauthVersionMax="47" xr10:uidLastSave="{00000000-0000-0000-0000-000000000000}"/>
  <workbookProtection workbookPassword="CC19" lockStructure="1"/>
  <bookViews>
    <workbookView xWindow="-120" yWindow="-120" windowWidth="29040" windowHeight="15720" activeTab="3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ポイント算出表!$B$1:$AK$79</definedName>
    <definedName name="_xlnm.Print_Area" localSheetId="2">別表1!$B$1:$AK$67</definedName>
    <definedName name="_xlnm.Print_Area" localSheetId="3">別表2!$B$1:$AK$97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62" i="1" l="1"/>
  <c r="K19" i="3"/>
  <c r="U66" i="1"/>
  <c r="S35" i="1"/>
  <c r="S34" i="1"/>
  <c r="X34" i="1" l="1"/>
  <c r="AC34" i="1" s="1"/>
  <c r="X35" i="1"/>
  <c r="AC35" i="1" s="1"/>
  <c r="Z53" i="1" l="1"/>
  <c r="AC8" i="1" l="1"/>
  <c r="AC8" i="2"/>
  <c r="AC4" i="1" l="1"/>
  <c r="AC6" i="1"/>
  <c r="AC6" i="2"/>
  <c r="N31" i="2" l="1"/>
  <c r="AH14" i="1" l="1"/>
  <c r="AH14" i="2" l="1"/>
  <c r="AJ25" i="2"/>
  <c r="AB24" i="3" l="1"/>
  <c r="AC19" i="3" l="1"/>
  <c r="B19" i="3"/>
  <c r="T29" i="2"/>
  <c r="T25" i="2"/>
  <c r="N39" i="2" s="1"/>
  <c r="H19" i="1" l="1"/>
  <c r="X17" i="1"/>
  <c r="H17" i="1"/>
  <c r="AC2" i="1"/>
  <c r="H19" i="2"/>
  <c r="X17" i="2"/>
  <c r="H17" i="2"/>
  <c r="AC2" i="2"/>
  <c r="AC4" i="2"/>
  <c r="AG66" i="3"/>
  <c r="AG62" i="3"/>
  <c r="AG58" i="3"/>
  <c r="AG42" i="3"/>
  <c r="AG38" i="3"/>
  <c r="AG30" i="3"/>
  <c r="AG26" i="3"/>
  <c r="AC72" i="3" l="1"/>
  <c r="Y72" i="3"/>
  <c r="U72" i="3"/>
  <c r="Q72" i="3"/>
  <c r="M72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Y56" i="3"/>
  <c r="U56" i="3"/>
  <c r="Q56" i="3"/>
  <c r="M56" i="3"/>
  <c r="AC52" i="3"/>
  <c r="Y52" i="3"/>
  <c r="U52" i="3"/>
  <c r="Q52" i="3"/>
  <c r="M52" i="3"/>
  <c r="AC48" i="3"/>
  <c r="Y48" i="3"/>
  <c r="U48" i="3"/>
  <c r="Q48" i="3"/>
  <c r="M48" i="3"/>
  <c r="AI46" i="3"/>
  <c r="AC44" i="3"/>
  <c r="Y44" i="3"/>
  <c r="U44" i="3"/>
  <c r="Q44" i="3"/>
  <c r="M44" i="3"/>
  <c r="AC40" i="3"/>
  <c r="Y40" i="3"/>
  <c r="U40" i="3"/>
  <c r="Q40" i="3"/>
  <c r="M40" i="3"/>
  <c r="AC36" i="3"/>
  <c r="Y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6" i="3"/>
  <c r="AF4" i="3"/>
  <c r="AF4" i="1" s="1"/>
  <c r="AF6" i="2" l="1"/>
  <c r="AF6" i="1"/>
  <c r="AG70" i="3"/>
  <c r="D34" i="3"/>
  <c r="AF4" i="2"/>
  <c r="U54" i="3"/>
  <c r="M34" i="3"/>
  <c r="Q46" i="3"/>
  <c r="D50" i="3"/>
  <c r="D54" i="3"/>
  <c r="Q34" i="3"/>
  <c r="AC46" i="3"/>
  <c r="M50" i="3"/>
  <c r="M54" i="3"/>
  <c r="U50" i="3"/>
  <c r="Y70" i="3"/>
  <c r="U34" i="3"/>
  <c r="K9" i="3"/>
  <c r="AI34" i="3"/>
  <c r="AG46" i="3"/>
  <c r="M46" i="3"/>
  <c r="AG50" i="3"/>
  <c r="Y50" i="3"/>
  <c r="AG54" i="3"/>
  <c r="Y54" i="3"/>
  <c r="U70" i="3"/>
  <c r="AG34" i="3"/>
  <c r="AC34" i="3"/>
  <c r="D46" i="3"/>
  <c r="U46" i="3"/>
  <c r="Q50" i="3"/>
  <c r="Q54" i="3"/>
  <c r="AJ28" i="2" l="1"/>
  <c r="B70" i="3"/>
  <c r="AC76" i="3"/>
  <c r="H25" i="2" s="1"/>
  <c r="AF52" i="1"/>
  <c r="AF53" i="1"/>
  <c r="T28" i="2"/>
  <c r="AG30" i="2" l="1"/>
  <c r="AC30" i="2"/>
  <c r="AA78" i="3"/>
  <c r="AC25" i="2" l="1"/>
  <c r="W26" i="2"/>
  <c r="P13" i="2"/>
  <c r="W31" i="2" s="1"/>
  <c r="P13" i="1"/>
  <c r="H35" i="2"/>
  <c r="Z35" i="2" s="1"/>
  <c r="T31" i="2"/>
  <c r="W28" i="2"/>
  <c r="AG25" i="2"/>
  <c r="T24" i="2"/>
  <c r="H55" i="1"/>
  <c r="N53" i="1"/>
  <c r="H53" i="1"/>
  <c r="AC28" i="2" l="1"/>
  <c r="AC26" i="2"/>
  <c r="AD35" i="2"/>
  <c r="Z36" i="2"/>
  <c r="AD36" i="2" s="1"/>
  <c r="Z41" i="2"/>
  <c r="Z39" i="2"/>
  <c r="Z40" i="2" s="1"/>
  <c r="Z37" i="2" l="1"/>
  <c r="AD37" i="2" l="1"/>
  <c r="Z38" i="2"/>
  <c r="AD38" i="2" l="1"/>
  <c r="AF35" i="2"/>
</calcChain>
</file>

<file path=xl/sharedStrings.xml><?xml version="1.0" encoding="utf-8"?>
<sst xmlns="http://schemas.openxmlformats.org/spreadsheetml/2006/main" count="316" uniqueCount="223">
  <si>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</si>
  <si>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</si>
  <si>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</si>
  <si>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</si>
  <si>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</si>
  <si>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</si>
  <si>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</si>
  <si>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</si>
  <si>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</si>
  <si>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</si>
  <si>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</si>
  <si>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</si>
  <si>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</si>
  <si>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</si>
  <si>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</si>
  <si>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</si>
  <si>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</si>
  <si>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</si>
  <si>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</si>
  <si>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</si>
  <si>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</si>
  <si>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</si>
  <si>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</si>
  <si>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</si>
  <si>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</si>
  <si>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</si>
  <si>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</si>
  <si>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</si>
  <si>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</si>
  <si>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</si>
  <si>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</si>
  <si>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</si>
  <si>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</si>
  <si>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</si>
  <si>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</si>
  <si>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</si>
  <si>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</si>
  <si>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</si>
  <si>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</si>
  <si>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</si>
  <si>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</si>
  <si>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</si>
  <si>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</si>
  <si>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</si>
  <si>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</si>
  <si>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</si>
  <si>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</si>
  <si>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</si>
  <si>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</si>
  <si>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</si>
  <si>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</si>
  <si>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</si>
  <si>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</si>
  <si>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</si>
  <si>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</si>
  <si>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</si>
  <si>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</si>
  <si>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</si>
  <si>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</si>
  <si>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</si>
  <si>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</si>
  <si>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</si>
  <si>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</si>
  <si>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</si>
  <si>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～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</si>
  <si>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</si>
  <si>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</si>
  <si>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</si>
  <si>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</si>
  <si>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</si>
  <si>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</si>
  <si>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</si>
  <si>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</si>
  <si>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</si>
  <si>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</si>
  <si>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</si>
  <si>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</si>
  <si>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</si>
  <si>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</si>
  <si>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</si>
  <si>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</si>
  <si>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</si>
  <si>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</si>
  <si>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</si>
  <si>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</si>
  <si>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</si>
  <si>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</si>
  <si>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</si>
  <si>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</si>
  <si>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</si>
  <si>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</si>
  <si>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</si>
  <si>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</si>
  <si>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</si>
  <si>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</si>
  <si>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</si>
  <si>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</si>
  <si>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</si>
  <si>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</si>
  <si>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</si>
  <si>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</si>
  <si>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</si>
  <si>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</si>
  <si>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</si>
  <si>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</si>
  <si>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</si>
  <si>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</si>
  <si>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</si>
  <si>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</si>
  <si>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</si>
  <si>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</si>
  <si>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</si>
  <si>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</si>
  <si>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</si>
  <si>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</si>
  <si>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</si>
  <si>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</si>
  <si>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</si>
  <si>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</si>
  <si>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</si>
  <si>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</si>
  <si>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</si>
  <si>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</si>
  <si>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</si>
  <si>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</si>
  <si>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</si>
  <si>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</si>
  <si>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</si>
  <si>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</si>
  <si>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</si>
  <si>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</si>
  <si>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</si>
  <si>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</si>
  <si>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</si>
  <si>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</si>
  <si>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</si>
  <si>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</si>
  <si>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</si>
  <si>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</si>
  <si>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</si>
  <si>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</si>
  <si>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</si>
  <si>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薬物動態測定等のための
採血・採尿回数
（受診１回あたり）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</si>
  <si>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</si>
  <si>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</si>
  <si>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</si>
  <si>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</si>
  <si>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</si>
  <si>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</si>
  <si>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</si>
  <si>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</si>
  <si>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ｋ</t>
    <phoneticPr fontId="1"/>
  </si>
  <si>
    <t>侵襲を伴う臨床薬理的な
検査・測定</t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</si>
  <si>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</si>
  <si>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</si>
  <si>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</si>
  <si>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</si>
  <si>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</si>
  <si>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</si>
  <si>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</si>
  <si>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</si>
  <si>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</si>
  <si>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</si>
  <si>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</si>
  <si>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</si>
  <si>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</si>
  <si>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</si>
  <si>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</si>
  <si>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</si>
  <si>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</si>
  <si>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</si>
  <si>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</si>
  <si>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</si>
  <si>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</si>
  <si>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</si>
  <si>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</si>
  <si>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</si>
  <si>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</si>
  <si>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</si>
  <si>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</si>
  <si>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</si>
  <si>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</si>
  <si>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</si>
  <si>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</si>
  <si>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</si>
  <si>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</si>
  <si>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</si>
  <si>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</si>
  <si>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</si>
  <si>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</si>
  <si>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</si>
  <si>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</si>
  <si>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</si>
  <si>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</si>
  <si>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</si>
  <si>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</si>
  <si>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</si>
  <si>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</si>
  <si>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請求額</t>
    <rPh sb="0" eb="2">
      <t>セイキュウ</t>
    </rPh>
    <rPh sb="2" eb="3">
      <t>ガク</t>
    </rPh>
    <phoneticPr fontId="1"/>
  </si>
  <si>
    <t>１審査分まとめて
\30,000</t>
    <phoneticPr fontId="1"/>
  </si>
  <si>
    <t>単価</t>
    <rPh sb="0" eb="2">
      <t>タンカ</t>
    </rPh>
    <phoneticPr fontId="1"/>
  </si>
  <si>
    <t>基本使用料Ⓐ</t>
    <rPh sb="0" eb="2">
      <t>キホン</t>
    </rPh>
    <rPh sb="2" eb="4">
      <t>シヨウ</t>
    </rPh>
    <rPh sb="4" eb="5">
      <t>リョウ</t>
    </rPh>
    <phoneticPr fontId="1"/>
  </si>
  <si>
    <r>
      <t>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</si>
  <si>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t>支払い方法</t>
    <phoneticPr fontId="1"/>
  </si>
  <si>
    <t>システム利用に係る経費</t>
    <rPh sb="4" eb="6">
      <t>リヨウ</t>
    </rPh>
    <rPh sb="7" eb="8">
      <t>カカワ</t>
    </rPh>
    <rPh sb="9" eb="11">
      <t>ケイヒ</t>
    </rPh>
    <phoneticPr fontId="1"/>
  </si>
  <si>
    <t>1試験当たりの
月額利用料</t>
    <rPh sb="10" eb="12">
      <t>リヨウ</t>
    </rPh>
    <rPh sb="12" eb="13">
      <t>リョウ</t>
    </rPh>
    <phoneticPr fontId="1"/>
  </si>
  <si>
    <r>
      <t xml:space="preserve">システム利用料
</t>
    </r>
    <r>
      <rPr>
        <sz val="9"/>
        <color theme="1"/>
        <rFont val="メイリオ"/>
        <family val="3"/>
        <charset val="128"/>
      </rPr>
      <t>(治験文書クラウドシステム、
電子カルテシステム含む)</t>
    </r>
    <rPh sb="4" eb="6">
      <t>リヨウ</t>
    </rPh>
    <rPh sb="6" eb="7">
      <t>リョウ</t>
    </rPh>
    <rPh sb="9" eb="11">
      <t>チケン</t>
    </rPh>
    <rPh sb="11" eb="13">
      <t>ブンショ</t>
    </rPh>
    <rPh sb="23" eb="25">
      <t>デンシ</t>
    </rPh>
    <rPh sb="32" eb="33">
      <t>フク</t>
    </rPh>
    <phoneticPr fontId="1"/>
  </si>
  <si>
    <r>
      <t xml:space="preserve">請求額
￥1,000×保存月数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1" eb="13">
      <t>ホゾン</t>
    </rPh>
    <rPh sb="13" eb="15">
      <t>ツキスウ</t>
    </rPh>
    <rPh sb="17" eb="20">
      <t>ショウヒゼイ</t>
    </rPh>
    <rPh sb="20" eb="21">
      <t>ベツ</t>
    </rPh>
    <phoneticPr fontId="1"/>
  </si>
  <si>
    <t>保存期間の月額料</t>
    <rPh sb="0" eb="2">
      <t>ホゾン</t>
    </rPh>
    <rPh sb="2" eb="4">
      <t>キカン</t>
    </rPh>
    <rPh sb="5" eb="7">
      <t>ゲツガク</t>
    </rPh>
    <rPh sb="7" eb="8">
      <t>リョウ</t>
    </rPh>
    <phoneticPr fontId="1"/>
  </si>
  <si>
    <t>保存期間</t>
    <rPh sb="0" eb="2">
      <t>ホゾン</t>
    </rPh>
    <rPh sb="2" eb="4">
      <t>キカン</t>
    </rPh>
    <phoneticPr fontId="1"/>
  </si>
  <si>
    <t>臨床試験費用に関する覚書_別表２（202601）Ver.1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</si>
  <si>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臨床試験費用に関する覚書_別表１（202601）Ver.1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</si>
  <si>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委託研究費及び病院管理費、
治験コーディネーター等に係る費用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4" eb="25">
      <t>トウ</t>
    </rPh>
    <rPh sb="26" eb="27">
      <t>カカ</t>
    </rPh>
    <rPh sb="28" eb="30">
      <t>ヒヨウ</t>
    </rPh>
    <phoneticPr fontId="1"/>
  </si>
  <si>
    <t>モニタリング及びシステム利用に係る経費、
監査・審査に係る費用、被験者負担軽減費及びその他の費用等</t>
    <rPh sb="6" eb="7">
      <t>オヨ</t>
    </rPh>
    <rPh sb="12" eb="14">
      <t>リヨウ</t>
    </rPh>
    <rPh sb="15" eb="16">
      <t>カカワ</t>
    </rPh>
    <rPh sb="17" eb="19">
      <t>ケイヒ</t>
    </rPh>
    <rPh sb="21" eb="23">
      <t>カンサ</t>
    </rPh>
    <rPh sb="24" eb="26">
      <t>シンサ</t>
    </rPh>
    <rPh sb="27" eb="28">
      <t>カカ</t>
    </rPh>
    <rPh sb="29" eb="31">
      <t>ヒヨウ</t>
    </rPh>
    <rPh sb="32" eb="35">
      <t>ヒケンシャ</t>
    </rPh>
    <rPh sb="35" eb="37">
      <t>フタン</t>
    </rPh>
    <rPh sb="37" eb="39">
      <t>ケイゲン</t>
    </rPh>
    <rPh sb="39" eb="40">
      <t>ヒ</t>
    </rPh>
    <rPh sb="40" eb="41">
      <t>オヨ</t>
    </rPh>
    <rPh sb="44" eb="45">
      <t>タ</t>
    </rPh>
    <rPh sb="46" eb="48">
      <t>ヒヨウ</t>
    </rPh>
    <rPh sb="48" eb="49">
      <t>ナド</t>
    </rPh>
    <phoneticPr fontId="1"/>
  </si>
  <si>
    <t>治験終了時に請求書発行
（未定の場合は空欄にし、
終了時に記載してください）</t>
    <phoneticPr fontId="1"/>
  </si>
  <si>
    <t>保管に関する費用</t>
    <rPh sb="0" eb="2">
      <t>ホカン</t>
    </rPh>
    <rPh sb="3" eb="4">
      <t>カン</t>
    </rPh>
    <rPh sb="6" eb="8">
      <t>ヒヨウ</t>
    </rPh>
    <phoneticPr fontId="1"/>
  </si>
  <si>
    <t>￥10,000
月額管理料</t>
    <rPh sb="8" eb="10">
      <t>ゲツガク</t>
    </rPh>
    <rPh sb="10" eb="12">
      <t>カンリ</t>
    </rPh>
    <rPh sb="12" eb="13">
      <t>リョウ</t>
    </rPh>
    <phoneticPr fontId="1"/>
  </si>
  <si>
    <t>委託契約終了後の記録等の保存に関する費用</t>
    <rPh sb="8" eb="10">
      <t>キロク</t>
    </rPh>
    <rPh sb="10" eb="11">
      <t>ナド</t>
    </rPh>
    <rPh sb="12" eb="14">
      <t>ホゾン</t>
    </rPh>
    <rPh sb="15" eb="16">
      <t>カン</t>
    </rPh>
    <rPh sb="18" eb="20">
      <t>ヒヨウ</t>
    </rPh>
    <phoneticPr fontId="1"/>
  </si>
  <si>
    <t>治験使用薬等の管理に係る経費</t>
    <rPh sb="0" eb="2">
      <t>チケン</t>
    </rPh>
    <rPh sb="2" eb="4">
      <t>シヨウ</t>
    </rPh>
    <rPh sb="4" eb="5">
      <t>ヤク</t>
    </rPh>
    <rPh sb="5" eb="6">
      <t>トウ</t>
    </rPh>
    <rPh sb="7" eb="9">
      <t>カンリ</t>
    </rPh>
    <rPh sb="10" eb="11">
      <t>カカワ</t>
    </rPh>
    <rPh sb="12" eb="14">
      <t>ケイヒ</t>
    </rPh>
    <phoneticPr fontId="1"/>
  </si>
  <si>
    <t>治験使用薬等管理費用</t>
    <rPh sb="0" eb="2">
      <t>チケン</t>
    </rPh>
    <rPh sb="2" eb="4">
      <t>シヨウ</t>
    </rPh>
    <rPh sb="4" eb="5">
      <t>ヤク</t>
    </rPh>
    <rPh sb="5" eb="6">
      <t>トウ</t>
    </rPh>
    <rPh sb="6" eb="8">
      <t>カンリ</t>
    </rPh>
    <rPh sb="8" eb="10">
      <t>ヒヨウ</t>
    </rPh>
    <phoneticPr fontId="1"/>
  </si>
  <si>
    <t>保存開始日
(YYYY/MM/DD)</t>
    <phoneticPr fontId="1"/>
  </si>
  <si>
    <t>保存終了予定日
(YYYY/MM/DD)</t>
    <phoneticPr fontId="1"/>
  </si>
  <si>
    <t>ポイント算出表（202601）Ver.1</t>
    <rPh sb="4" eb="6">
      <t>サンシュツ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</si>
</sst>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2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</fonts>
  <fills count="13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gray125">
        <bgColor theme="0"/>
      </patternFill>
    </fill>
  </fills>
  <borders count="1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020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7" borderId="0" xfId="0" applyNumberFormat="1" applyFont="1" applyFill="1" applyAlignment="1" applyProtection="1">
      <alignment vertical="center"/>
      <protection hidden="1"/>
    </xf>
    <xf numFmtId="0" fontId="0" fillId="7" borderId="0" xfId="0" applyFill="1" applyProtection="1">
      <alignment vertical="center"/>
      <protection hidden="1"/>
    </xf>
    <xf numFmtId="0" fontId="14" fillId="7" borderId="29" xfId="0" applyNumberFormat="1" applyFont="1" applyFill="1" applyBorder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0" fillId="8" borderId="0" xfId="0" applyNumberFormat="1" applyFill="1" applyProtection="1">
      <alignment vertical="center"/>
      <protection hidden="1"/>
    </xf>
    <xf numFmtId="5" fontId="0" fillId="9" borderId="0" xfId="0" applyNumberFormat="1" applyFill="1" applyAlignment="1" applyProtection="1">
      <alignment horizontal="center" vertical="center"/>
      <protection hidden="1"/>
    </xf>
    <xf numFmtId="0" fontId="0" fillId="7" borderId="0" xfId="0" applyNumberFormat="1" applyFont="1" applyFill="1" applyAlignment="1" applyProtection="1">
      <alignment vertical="center"/>
      <protection hidden="1"/>
    </xf>
    <xf numFmtId="0" fontId="13" fillId="7" borderId="0" xfId="0" applyFont="1" applyFill="1" applyProtection="1">
      <alignment vertical="center"/>
      <protection hidden="1"/>
    </xf>
    <xf numFmtId="0" fontId="0" fillId="7" borderId="29" xfId="0" applyNumberFormat="1" applyFont="1" applyFill="1" applyBorder="1" applyAlignment="1" applyProtection="1">
      <alignment vertical="center"/>
      <protection hidden="1"/>
    </xf>
    <xf numFmtId="0" fontId="4" fillId="7" borderId="0" xfId="0" applyFont="1" applyFill="1" applyProtection="1">
      <alignment vertical="center"/>
      <protection hidden="1"/>
    </xf>
    <xf numFmtId="0" fontId="13" fillId="7" borderId="0" xfId="0" applyNumberFormat="1" applyFont="1" applyFill="1" applyAlignme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5" fillId="0" borderId="0" xfId="0" applyFo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21" fillId="0" borderId="0" xfId="0" applyFont="1" applyProtection="1">
      <alignment vertical="center"/>
      <protection hidden="1"/>
    </xf>
    <xf numFmtId="0" fontId="22" fillId="0" borderId="0" xfId="0" applyFont="1" applyFill="1">
      <alignment vertical="center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Alignment="1">
      <alignment horizontal="center" vertical="center"/>
    </xf>
    <xf numFmtId="0" fontId="26" fillId="0" borderId="0" xfId="0" applyFont="1" applyProtection="1">
      <alignment vertical="center"/>
      <protection hidden="1"/>
    </xf>
    <xf numFmtId="0" fontId="26" fillId="0" borderId="0" xfId="0" applyFont="1">
      <alignment vertical="center"/>
    </xf>
    <xf numFmtId="5" fontId="19" fillId="0" borderId="45" xfId="0" applyNumberFormat="1" applyFont="1" applyFill="1" applyBorder="1" applyAlignment="1" applyProtection="1">
      <alignment vertical="center" wrapText="1"/>
      <protection hidden="1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hidden="1"/>
    </xf>
    <xf numFmtId="0" fontId="15" fillId="3" borderId="23" xfId="0" applyFont="1" applyFill="1" applyBorder="1" applyAlignment="1" applyProtection="1">
      <alignment horizontal="center" vertical="center"/>
      <protection hidden="1"/>
    </xf>
    <xf numFmtId="5" fontId="15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5" fillId="0" borderId="27" xfId="0" applyFont="1" applyFill="1" applyBorder="1" applyAlignment="1">
      <alignment horizontal="center" vertical="center" wrapText="1"/>
    </xf>
    <xf numFmtId="5" fontId="15" fillId="0" borderId="27" xfId="0" applyNumberFormat="1" applyFont="1" applyFill="1" applyBorder="1" applyAlignment="1" applyProtection="1">
      <alignment horizontal="center" vertical="center" wrapText="1"/>
      <protection hidden="1"/>
    </xf>
    <xf numFmtId="177" fontId="15" fillId="0" borderId="12" xfId="0" applyNumberFormat="1" applyFont="1" applyBorder="1" applyAlignment="1" applyProtection="1">
      <alignment horizontal="center" vertical="center"/>
      <protection locked="0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1" xfId="0" applyFont="1" applyFill="1" applyBorder="1" applyAlignment="1" applyProtection="1">
      <alignment horizontal="left" vertical="top" wrapText="1"/>
      <protection hidden="1"/>
    </xf>
    <xf numFmtId="0" fontId="30" fillId="0" borderId="27" xfId="0" applyFont="1" applyFill="1" applyBorder="1" applyAlignment="1">
      <alignment horizontal="left" vertical="top" wrapText="1"/>
    </xf>
    <xf numFmtId="0" fontId="35" fillId="0" borderId="0" xfId="0" applyFont="1" applyProtection="1">
      <alignment vertical="center"/>
      <protection hidden="1"/>
    </xf>
    <xf numFmtId="0" fontId="35" fillId="0" borderId="0" xfId="0" applyFont="1">
      <alignment vertical="center"/>
    </xf>
    <xf numFmtId="0" fontId="37" fillId="0" borderId="0" xfId="0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Alignment="1" applyProtection="1">
      <alignment vertical="center" wrapText="1"/>
      <protection hidden="1"/>
    </xf>
    <xf numFmtId="0" fontId="41" fillId="0" borderId="0" xfId="0" applyFont="1" applyProtection="1">
      <alignment vertical="center"/>
      <protection hidden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 applyProtection="1">
      <alignment horizontal="left" vertical="center"/>
      <protection hidden="1"/>
    </xf>
    <xf numFmtId="0" fontId="43" fillId="0" borderId="0" xfId="0" applyFont="1" applyAlignment="1" applyProtection="1">
      <alignment horizontal="center" vertical="center"/>
      <protection hidden="1"/>
    </xf>
    <xf numFmtId="0" fontId="44" fillId="0" borderId="0" xfId="0" applyFont="1" applyFill="1" applyAlignment="1" applyProtection="1">
      <alignment horizontal="left" vertical="top"/>
      <protection locked="0"/>
    </xf>
    <xf numFmtId="0" fontId="46" fillId="0" borderId="0" xfId="0" applyFont="1">
      <alignment vertical="center"/>
    </xf>
    <xf numFmtId="0" fontId="54" fillId="0" borderId="0" xfId="0" applyFont="1" applyProtection="1">
      <alignment vertical="center"/>
      <protection hidden="1"/>
    </xf>
    <xf numFmtId="0" fontId="54" fillId="0" borderId="0" xfId="0" applyFont="1">
      <alignment vertical="center"/>
    </xf>
    <xf numFmtId="0" fontId="56" fillId="0" borderId="0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58" fillId="0" borderId="0" xfId="0" applyFont="1" applyFill="1" applyAlignment="1" applyProtection="1">
      <alignment horizontal="center" vertical="center" wrapText="1"/>
      <protection hidden="1"/>
    </xf>
    <xf numFmtId="0" fontId="58" fillId="0" borderId="0" xfId="0" applyFont="1" applyFill="1" applyAlignment="1" applyProtection="1">
      <alignment horizontal="center" vertical="center" wrapText="1"/>
    </xf>
    <xf numFmtId="0" fontId="61" fillId="3" borderId="15" xfId="0" applyFont="1" applyFill="1" applyBorder="1" applyAlignment="1" applyProtection="1">
      <alignment horizontal="center" vertical="center" wrapText="1"/>
      <protection hidden="1"/>
    </xf>
    <xf numFmtId="0" fontId="61" fillId="3" borderId="17" xfId="0" applyFont="1" applyFill="1" applyBorder="1" applyAlignment="1" applyProtection="1">
      <alignment horizontal="left" vertical="center" wrapText="1"/>
      <protection hidden="1"/>
    </xf>
    <xf numFmtId="0" fontId="54" fillId="3" borderId="29" xfId="0" applyFont="1" applyFill="1" applyBorder="1" applyProtection="1">
      <alignment vertical="center"/>
      <protection hidden="1"/>
    </xf>
    <xf numFmtId="0" fontId="54" fillId="3" borderId="0" xfId="0" applyFont="1" applyFill="1" applyBorder="1" applyProtection="1">
      <alignment vertical="center"/>
      <protection hidden="1"/>
    </xf>
    <xf numFmtId="0" fontId="54" fillId="3" borderId="30" xfId="0" applyFont="1" applyFill="1" applyBorder="1" applyProtection="1">
      <alignment vertical="center"/>
      <protection hidden="1"/>
    </xf>
    <xf numFmtId="0" fontId="54" fillId="0" borderId="27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67" fillId="0" borderId="5" xfId="0" applyFont="1" applyBorder="1" applyAlignment="1" applyProtection="1">
      <alignment vertical="top" wrapText="1"/>
      <protection hidden="1"/>
    </xf>
    <xf numFmtId="0" fontId="54" fillId="0" borderId="0" xfId="0" applyFont="1" applyBorder="1">
      <alignment vertical="center"/>
    </xf>
    <xf numFmtId="0" fontId="54" fillId="0" borderId="5" xfId="0" applyFont="1" applyBorder="1" applyAlignment="1">
      <alignment horizontal="center" vertical="center"/>
    </xf>
    <xf numFmtId="0" fontId="67" fillId="0" borderId="0" xfId="0" applyFont="1" applyBorder="1" applyAlignment="1" applyProtection="1">
      <alignment vertical="top" wrapText="1"/>
      <protection hidden="1"/>
    </xf>
    <xf numFmtId="0" fontId="54" fillId="0" borderId="0" xfId="0" applyFont="1" applyBorder="1" applyAlignment="1" applyProtection="1">
      <alignment horizontal="left" vertical="top"/>
      <protection hidden="1"/>
    </xf>
    <xf numFmtId="0" fontId="59" fillId="0" borderId="0" xfId="0" applyFont="1" applyBorder="1" applyAlignment="1" applyProtection="1">
      <alignment horizontal="left" vertical="top"/>
      <protection hidden="1"/>
    </xf>
    <xf numFmtId="0" fontId="54" fillId="0" borderId="0" xfId="0" applyFont="1" applyBorder="1" applyProtection="1">
      <alignment vertical="center"/>
      <protection hidden="1"/>
    </xf>
    <xf numFmtId="0" fontId="56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4" fillId="0" borderId="1" xfId="0" applyFont="1" applyBorder="1" applyAlignment="1">
      <alignment horizontal="left" vertical="top"/>
    </xf>
    <xf numFmtId="0" fontId="54" fillId="0" borderId="1" xfId="0" applyFont="1" applyBorder="1">
      <alignment vertical="center"/>
    </xf>
    <xf numFmtId="0" fontId="54" fillId="3" borderId="33" xfId="0" applyFont="1" applyFill="1" applyBorder="1" applyProtection="1">
      <alignment vertical="center"/>
      <protection hidden="1"/>
    </xf>
    <xf numFmtId="0" fontId="54" fillId="3" borderId="1" xfId="0" applyFont="1" applyFill="1" applyBorder="1" applyProtection="1">
      <alignment vertical="center"/>
      <protection hidden="1"/>
    </xf>
    <xf numFmtId="0" fontId="54" fillId="3" borderId="34" xfId="0" applyFont="1" applyFill="1" applyBorder="1" applyProtection="1">
      <alignment vertical="center"/>
      <protection hidden="1"/>
    </xf>
    <xf numFmtId="0" fontId="54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19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4" fillId="0" borderId="34" xfId="0" applyFont="1" applyBorder="1">
      <alignment vertical="center"/>
    </xf>
    <xf numFmtId="0" fontId="19" fillId="0" borderId="33" xfId="0" applyFont="1" applyBorder="1" applyProtection="1">
      <alignment vertical="center"/>
      <protection locked="0"/>
    </xf>
    <xf numFmtId="0" fontId="71" fillId="0" borderId="0" xfId="0" applyFont="1" applyProtection="1">
      <alignment vertical="center"/>
      <protection hidden="1"/>
    </xf>
    <xf numFmtId="0" fontId="14" fillId="0" borderId="0" xfId="0" applyFont="1">
      <alignment vertical="center"/>
    </xf>
    <xf numFmtId="0" fontId="54" fillId="0" borderId="25" xfId="0" applyFont="1" applyBorder="1" applyAlignment="1" applyProtection="1">
      <alignment horizontal="center" vertical="center"/>
      <protection hidden="1"/>
    </xf>
    <xf numFmtId="0" fontId="54" fillId="0" borderId="24" xfId="0" applyFont="1" applyBorder="1" applyAlignment="1" applyProtection="1">
      <alignment horizontal="center" vertical="center"/>
      <protection hidden="1"/>
    </xf>
    <xf numFmtId="0" fontId="54" fillId="0" borderId="29" xfId="0" applyFont="1" applyBorder="1" applyAlignment="1" applyProtection="1">
      <alignment horizontal="center" vertical="center"/>
      <protection hidden="1"/>
    </xf>
    <xf numFmtId="0" fontId="54" fillId="0" borderId="28" xfId="0" applyFont="1" applyBorder="1" applyAlignment="1" applyProtection="1">
      <alignment horizontal="center" vertical="center"/>
      <protection hidden="1"/>
    </xf>
    <xf numFmtId="0" fontId="54" fillId="0" borderId="9" xfId="0" applyFont="1" applyBorder="1" applyAlignment="1" applyProtection="1">
      <alignment horizontal="center" vertical="center"/>
      <protection hidden="1"/>
    </xf>
    <xf numFmtId="0" fontId="54" fillId="0" borderId="21" xfId="0" applyFont="1" applyBorder="1" applyAlignment="1" applyProtection="1">
      <alignment horizontal="center" vertical="center"/>
      <protection hidden="1"/>
    </xf>
    <xf numFmtId="0" fontId="63" fillId="0" borderId="67" xfId="0" applyFont="1" applyBorder="1" applyAlignment="1" applyProtection="1">
      <alignment horizontal="center" vertical="center" shrinkToFit="1"/>
      <protection hidden="1"/>
    </xf>
    <xf numFmtId="0" fontId="54" fillId="0" borderId="65" xfId="0" applyFont="1" applyBorder="1" applyAlignment="1" applyProtection="1">
      <alignment horizontal="center" vertical="center"/>
      <protection hidden="1"/>
    </xf>
    <xf numFmtId="0" fontId="54" fillId="0" borderId="65" xfId="0" applyFont="1" applyBorder="1" applyAlignment="1" applyProtection="1">
      <alignment horizontal="center" vertical="center"/>
      <protection locked="0"/>
    </xf>
    <xf numFmtId="0" fontId="68" fillId="0" borderId="0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 wrapText="1"/>
    </xf>
    <xf numFmtId="0" fontId="68" fillId="0" borderId="28" xfId="0" applyFont="1" applyBorder="1" applyAlignment="1">
      <alignment horizontal="center" vertical="center" wrapText="1"/>
    </xf>
    <xf numFmtId="0" fontId="54" fillId="0" borderId="33" xfId="0" applyFont="1" applyBorder="1" applyAlignment="1" applyProtection="1">
      <alignment horizontal="center" vertical="center"/>
      <protection hidden="1"/>
    </xf>
    <xf numFmtId="0" fontId="54" fillId="0" borderId="32" xfId="0" applyFont="1" applyBorder="1" applyAlignment="1" applyProtection="1">
      <alignment horizontal="center" vertical="center"/>
      <protection hidden="1"/>
    </xf>
    <xf numFmtId="0" fontId="54" fillId="0" borderId="7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top" wrapText="1"/>
      <protection hidden="1"/>
    </xf>
    <xf numFmtId="0" fontId="59" fillId="0" borderId="5" xfId="0" applyFont="1" applyBorder="1" applyAlignment="1" applyProtection="1">
      <alignment horizontal="left" vertical="top" wrapText="1"/>
      <protection hidden="1"/>
    </xf>
    <xf numFmtId="0" fontId="59" fillId="0" borderId="0" xfId="0" applyFont="1" applyBorder="1" applyAlignment="1" applyProtection="1">
      <alignment horizontal="left" vertical="top" wrapText="1"/>
      <protection hidden="1"/>
    </xf>
    <xf numFmtId="0" fontId="70" fillId="3" borderId="29" xfId="0" applyFont="1" applyFill="1" applyBorder="1" applyAlignment="1" applyProtection="1">
      <alignment horizontal="left" vertical="center" wrapText="1"/>
      <protection hidden="1"/>
    </xf>
    <xf numFmtId="0" fontId="70" fillId="3" borderId="0" xfId="0" applyFont="1" applyFill="1" applyBorder="1" applyAlignment="1" applyProtection="1">
      <alignment horizontal="left" vertical="center" wrapText="1"/>
      <protection hidden="1"/>
    </xf>
    <xf numFmtId="0" fontId="70" fillId="3" borderId="30" xfId="0" applyFont="1" applyFill="1" applyBorder="1" applyAlignment="1" applyProtection="1">
      <alignment horizontal="left" vertical="center" wrapText="1"/>
      <protection hidden="1"/>
    </xf>
    <xf numFmtId="0" fontId="61" fillId="3" borderId="33" xfId="0" applyFont="1" applyFill="1" applyBorder="1" applyAlignment="1" applyProtection="1">
      <alignment horizontal="center" vertical="center" wrapText="1"/>
      <protection locked="0"/>
    </xf>
    <xf numFmtId="0" fontId="61" fillId="3" borderId="1" xfId="0" applyFont="1" applyFill="1" applyBorder="1" applyAlignment="1" applyProtection="1">
      <alignment horizontal="center" vertical="center" wrapText="1"/>
      <protection locked="0"/>
    </xf>
    <xf numFmtId="0" fontId="61" fillId="3" borderId="34" xfId="0" applyFont="1" applyFill="1" applyBorder="1" applyAlignment="1" applyProtection="1">
      <alignment horizontal="center" vertical="center" wrapText="1"/>
      <protection locked="0"/>
    </xf>
    <xf numFmtId="0" fontId="54" fillId="0" borderId="7" xfId="0" applyFont="1" applyBorder="1" applyAlignment="1">
      <alignment horizontal="center" vertical="center"/>
    </xf>
    <xf numFmtId="0" fontId="54" fillId="0" borderId="8" xfId="0" applyFont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15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4" fillId="0" borderId="90" xfId="0" applyFont="1" applyBorder="1" applyAlignment="1">
      <alignment horizontal="center" vertical="center" wrapText="1"/>
    </xf>
    <xf numFmtId="0" fontId="54" fillId="0" borderId="16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101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01" xfId="0" applyFont="1" applyBorder="1" applyAlignment="1">
      <alignment horizontal="center" vertical="center"/>
    </xf>
    <xf numFmtId="0" fontId="54" fillId="0" borderId="63" xfId="0" applyFont="1" applyBorder="1" applyAlignment="1" applyProtection="1">
      <alignment horizontal="center" wrapText="1"/>
      <protection hidden="1"/>
    </xf>
    <xf numFmtId="0" fontId="54" fillId="0" borderId="67" xfId="0" applyFont="1" applyBorder="1" applyAlignment="1" applyProtection="1">
      <alignment horizontal="center" wrapText="1"/>
      <protection hidden="1"/>
    </xf>
    <xf numFmtId="0" fontId="54" fillId="0" borderId="63" xfId="0" applyFont="1" applyBorder="1" applyAlignment="1" applyProtection="1">
      <alignment horizontal="center"/>
      <protection hidden="1"/>
    </xf>
    <xf numFmtId="0" fontId="54" fillId="0" borderId="67" xfId="0" applyFont="1" applyBorder="1" applyAlignment="1" applyProtection="1">
      <alignment horizontal="center"/>
      <protection hidden="1"/>
    </xf>
    <xf numFmtId="0" fontId="54" fillId="0" borderId="63" xfId="0" applyFont="1" applyBorder="1" applyAlignment="1" applyProtection="1">
      <alignment horizontal="center" vertical="center"/>
      <protection hidden="1"/>
    </xf>
    <xf numFmtId="0" fontId="54" fillId="0" borderId="67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66" fillId="0" borderId="63" xfId="0" applyFont="1" applyBorder="1" applyAlignment="1" applyProtection="1">
      <alignment horizontal="center" wrapText="1"/>
      <protection hidden="1"/>
    </xf>
    <xf numFmtId="0" fontId="66" fillId="0" borderId="67" xfId="0" applyFont="1" applyBorder="1" applyAlignment="1" applyProtection="1">
      <alignment horizontal="center" wrapText="1"/>
      <protection hidden="1"/>
    </xf>
    <xf numFmtId="0" fontId="54" fillId="0" borderId="23" xfId="0" applyFont="1" applyBorder="1" applyAlignment="1" applyProtection="1">
      <alignment horizontal="center" vertical="center"/>
      <protection hidden="1"/>
    </xf>
    <xf numFmtId="0" fontId="54" fillId="0" borderId="0" xfId="0" applyFont="1" applyBorder="1" applyAlignment="1" applyProtection="1">
      <alignment horizontal="center" vertical="center"/>
      <protection hidden="1"/>
    </xf>
    <xf numFmtId="0" fontId="54" fillId="0" borderId="10" xfId="0" applyFont="1" applyBorder="1" applyAlignment="1" applyProtection="1">
      <alignment horizontal="center" vertical="center"/>
      <protection hidden="1"/>
    </xf>
    <xf numFmtId="0" fontId="65" fillId="3" borderId="29" xfId="0" applyFont="1" applyFill="1" applyBorder="1" applyAlignment="1" applyProtection="1">
      <alignment horizontal="center" vertical="center" wrapText="1"/>
      <protection hidden="1"/>
    </xf>
    <xf numFmtId="0" fontId="65" fillId="3" borderId="0" xfId="0" applyFont="1" applyFill="1" applyBorder="1" applyAlignment="1" applyProtection="1">
      <alignment horizontal="center" vertical="center" wrapText="1"/>
      <protection hidden="1"/>
    </xf>
    <xf numFmtId="0" fontId="65" fillId="3" borderId="30" xfId="0" applyFont="1" applyFill="1" applyBorder="1" applyAlignment="1" applyProtection="1">
      <alignment horizontal="center" vertical="center" wrapText="1"/>
      <protection hidden="1"/>
    </xf>
    <xf numFmtId="0" fontId="54" fillId="3" borderId="29" xfId="0" applyFont="1" applyFill="1" applyBorder="1" applyAlignment="1" applyProtection="1">
      <alignment horizontal="center" vertical="center"/>
      <protection locked="0"/>
    </xf>
    <xf numFmtId="0" fontId="54" fillId="3" borderId="0" xfId="0" applyFont="1" applyFill="1" applyBorder="1" applyAlignment="1" applyProtection="1">
      <alignment horizontal="center" vertical="center"/>
      <protection locked="0"/>
    </xf>
    <xf numFmtId="0" fontId="54" fillId="3" borderId="30" xfId="0" applyFont="1" applyFill="1" applyBorder="1" applyAlignment="1" applyProtection="1">
      <alignment horizontal="center" vertical="center"/>
      <protection locked="0"/>
    </xf>
    <xf numFmtId="0" fontId="54" fillId="0" borderId="162" xfId="0" applyFont="1" applyBorder="1" applyAlignment="1">
      <alignment horizontal="center" vertical="center"/>
    </xf>
    <xf numFmtId="0" fontId="54" fillId="0" borderId="124" xfId="0" applyFont="1" applyBorder="1" applyAlignment="1">
      <alignment horizontal="center" vertical="center"/>
    </xf>
    <xf numFmtId="0" fontId="59" fillId="3" borderId="29" xfId="0" applyFont="1" applyFill="1" applyBorder="1" applyAlignment="1" applyProtection="1">
      <alignment horizontal="left" vertical="top" wrapText="1"/>
      <protection hidden="1"/>
    </xf>
    <xf numFmtId="0" fontId="59" fillId="3" borderId="0" xfId="0" applyFont="1" applyFill="1" applyBorder="1" applyAlignment="1" applyProtection="1">
      <alignment horizontal="left" vertical="top" wrapText="1"/>
      <protection hidden="1"/>
    </xf>
    <xf numFmtId="0" fontId="59" fillId="3" borderId="30" xfId="0" applyFont="1" applyFill="1" applyBorder="1" applyAlignment="1" applyProtection="1">
      <alignment horizontal="left" vertical="top" wrapText="1"/>
      <protection hidden="1"/>
    </xf>
    <xf numFmtId="0" fontId="56" fillId="0" borderId="63" xfId="0" applyFont="1" applyBorder="1" applyAlignment="1" applyProtection="1">
      <alignment horizontal="center" wrapText="1"/>
      <protection hidden="1"/>
    </xf>
    <xf numFmtId="0" fontId="56" fillId="0" borderId="67" xfId="0" applyFont="1" applyBorder="1" applyAlignment="1" applyProtection="1">
      <alignment horizontal="center" wrapText="1"/>
      <protection hidden="1"/>
    </xf>
    <xf numFmtId="0" fontId="64" fillId="0" borderId="63" xfId="0" applyFont="1" applyBorder="1" applyAlignment="1" applyProtection="1">
      <alignment horizontal="center" wrapText="1"/>
      <protection hidden="1"/>
    </xf>
    <xf numFmtId="0" fontId="64" fillId="0" borderId="67" xfId="0" applyFont="1" applyBorder="1" applyAlignment="1" applyProtection="1">
      <alignment horizontal="center" wrapText="1"/>
      <protection hidden="1"/>
    </xf>
    <xf numFmtId="0" fontId="64" fillId="0" borderId="63" xfId="0" applyFont="1" applyBorder="1" applyAlignment="1" applyProtection="1">
      <alignment horizontal="center"/>
      <protection hidden="1"/>
    </xf>
    <xf numFmtId="0" fontId="64" fillId="0" borderId="67" xfId="0" applyFont="1" applyBorder="1" applyAlignment="1" applyProtection="1">
      <alignment horizontal="center"/>
      <protection hidden="1"/>
    </xf>
    <xf numFmtId="0" fontId="64" fillId="0" borderId="63" xfId="0" applyFont="1" applyBorder="1" applyAlignment="1" applyProtection="1">
      <alignment horizontal="left" wrapText="1"/>
      <protection hidden="1"/>
    </xf>
    <xf numFmtId="0" fontId="64" fillId="0" borderId="67" xfId="0" applyFont="1" applyBorder="1" applyAlignment="1" applyProtection="1">
      <alignment horizontal="left" wrapText="1"/>
      <protection hidden="1"/>
    </xf>
    <xf numFmtId="0" fontId="54" fillId="0" borderId="45" xfId="0" applyFont="1" applyBorder="1" applyAlignment="1" applyProtection="1">
      <alignment horizontal="center" vertical="center"/>
      <protection hidden="1"/>
    </xf>
    <xf numFmtId="0" fontId="54" fillId="0" borderId="44" xfId="0" applyFont="1" applyBorder="1" applyAlignment="1" applyProtection="1">
      <alignment horizontal="center" vertical="center"/>
      <protection hidden="1"/>
    </xf>
    <xf numFmtId="0" fontId="62" fillId="0" borderId="67" xfId="0" applyFont="1" applyBorder="1" applyAlignment="1" applyProtection="1">
      <alignment horizontal="center" vertical="center" shrinkToFit="1"/>
      <protection hidden="1"/>
    </xf>
    <xf numFmtId="0" fontId="0" fillId="0" borderId="65" xfId="0" applyFont="1" applyBorder="1" applyAlignment="1" applyProtection="1">
      <alignment horizontal="center" vertical="center"/>
      <protection locked="0"/>
    </xf>
    <xf numFmtId="0" fontId="54" fillId="0" borderId="159" xfId="0" applyFont="1" applyBorder="1" applyAlignment="1">
      <alignment horizontal="center" vertical="center"/>
    </xf>
    <xf numFmtId="0" fontId="54" fillId="0" borderId="160" xfId="0" applyFont="1" applyBorder="1" applyAlignment="1">
      <alignment horizontal="center" vertical="center"/>
    </xf>
    <xf numFmtId="0" fontId="54" fillId="0" borderId="103" xfId="0" applyFont="1" applyBorder="1" applyAlignment="1">
      <alignment horizontal="center" vertical="center"/>
    </xf>
    <xf numFmtId="0" fontId="54" fillId="0" borderId="161" xfId="0" applyFont="1" applyBorder="1" applyAlignment="1" applyProtection="1">
      <alignment horizontal="center" wrapText="1"/>
      <protection hidden="1"/>
    </xf>
    <xf numFmtId="0" fontId="54" fillId="0" borderId="161" xfId="0" applyFont="1" applyBorder="1" applyAlignment="1" applyProtection="1">
      <alignment horizontal="center"/>
      <protection hidden="1"/>
    </xf>
    <xf numFmtId="0" fontId="54" fillId="0" borderId="28" xfId="0" applyFont="1" applyBorder="1" applyAlignment="1" applyProtection="1">
      <alignment horizontal="center" vertical="center" wrapText="1"/>
      <protection hidden="1"/>
    </xf>
    <xf numFmtId="0" fontId="54" fillId="0" borderId="157" xfId="0" applyFont="1" applyBorder="1" applyAlignment="1" applyProtection="1">
      <alignment horizontal="center" vertical="center" wrapText="1"/>
      <protection hidden="1"/>
    </xf>
    <xf numFmtId="0" fontId="56" fillId="0" borderId="29" xfId="0" applyFont="1" applyBorder="1" applyAlignment="1" applyProtection="1">
      <alignment horizontal="center" vertical="center" wrapText="1"/>
      <protection hidden="1"/>
    </xf>
    <xf numFmtId="0" fontId="56" fillId="0" borderId="0" xfId="0" applyFont="1" applyBorder="1" applyAlignment="1" applyProtection="1">
      <alignment horizontal="center" vertical="center" wrapText="1"/>
      <protection hidden="1"/>
    </xf>
    <xf numFmtId="0" fontId="56" fillId="0" borderId="78" xfId="0" applyFont="1" applyBorder="1" applyAlignment="1" applyProtection="1">
      <alignment horizontal="center" vertical="center" wrapText="1"/>
      <protection hidden="1"/>
    </xf>
    <xf numFmtId="0" fontId="56" fillId="0" borderId="156" xfId="0" applyFont="1" applyBorder="1" applyAlignment="1" applyProtection="1">
      <alignment horizontal="center" vertical="center" wrapText="1"/>
      <protection hidden="1"/>
    </xf>
    <xf numFmtId="0" fontId="54" fillId="0" borderId="0" xfId="0" applyFont="1" applyBorder="1" applyAlignment="1" applyProtection="1">
      <alignment horizontal="center" vertical="center" wrapText="1"/>
      <protection hidden="1"/>
    </xf>
    <xf numFmtId="0" fontId="54" fillId="0" borderId="156" xfId="0" applyFont="1" applyBorder="1" applyAlignment="1" applyProtection="1">
      <alignment horizontal="center" vertical="center" wrapText="1"/>
      <protection hidden="1"/>
    </xf>
    <xf numFmtId="0" fontId="54" fillId="0" borderId="18" xfId="0" applyFont="1" applyBorder="1" applyAlignment="1" applyProtection="1">
      <alignment horizontal="center" vertical="center" wrapText="1"/>
      <protection hidden="1"/>
    </xf>
    <xf numFmtId="0" fontId="54" fillId="0" borderId="5" xfId="0" applyFont="1" applyBorder="1" applyAlignment="1" applyProtection="1">
      <alignment horizontal="center" vertical="center" wrapText="1"/>
      <protection hidden="1"/>
    </xf>
    <xf numFmtId="0" fontId="54" fillId="0" borderId="27" xfId="0" applyFont="1" applyBorder="1" applyAlignment="1" applyProtection="1">
      <alignment horizontal="center" vertical="center" wrapText="1"/>
      <protection hidden="1"/>
    </xf>
    <xf numFmtId="0" fontId="54" fillId="0" borderId="155" xfId="0" applyFont="1" applyBorder="1" applyAlignment="1" applyProtection="1">
      <alignment horizontal="center" vertical="center" wrapText="1"/>
      <protection hidden="1"/>
    </xf>
    <xf numFmtId="0" fontId="56" fillId="0" borderId="4" xfId="0" applyFont="1" applyBorder="1" applyAlignment="1" applyProtection="1">
      <alignment horizontal="center" vertical="center" wrapText="1"/>
      <protection hidden="1"/>
    </xf>
    <xf numFmtId="0" fontId="56" fillId="0" borderId="5" xfId="0" applyFont="1" applyBorder="1" applyAlignment="1" applyProtection="1">
      <alignment horizontal="center" vertical="center" wrapText="1"/>
      <protection hidden="1"/>
    </xf>
    <xf numFmtId="0" fontId="54" fillId="0" borderId="153" xfId="0" applyFont="1" applyBorder="1" applyAlignment="1" applyProtection="1">
      <alignment horizontal="center" vertical="center" wrapText="1"/>
      <protection hidden="1"/>
    </xf>
    <xf numFmtId="0" fontId="54" fillId="0" borderId="3" xfId="0" applyFont="1" applyBorder="1" applyAlignment="1" applyProtection="1">
      <alignment horizontal="center" vertical="center" wrapText="1"/>
      <protection hidden="1"/>
    </xf>
    <xf numFmtId="0" fontId="54" fillId="0" borderId="154" xfId="0" applyFont="1" applyBorder="1" applyAlignment="1" applyProtection="1">
      <alignment horizontal="center" vertical="center" wrapText="1"/>
      <protection hidden="1"/>
    </xf>
    <xf numFmtId="0" fontId="54" fillId="0" borderId="161" xfId="0" applyFont="1" applyBorder="1" applyAlignment="1" applyProtection="1">
      <alignment horizontal="center" vertical="center"/>
      <protection hidden="1"/>
    </xf>
    <xf numFmtId="0" fontId="54" fillId="0" borderId="19" xfId="0" applyFont="1" applyBorder="1" applyAlignment="1" applyProtection="1">
      <alignment horizontal="center" vertical="center" wrapText="1"/>
      <protection hidden="1"/>
    </xf>
    <xf numFmtId="0" fontId="54" fillId="0" borderId="4" xfId="0" applyFont="1" applyBorder="1" applyAlignment="1" applyProtection="1">
      <alignment horizontal="center" vertical="center" wrapText="1"/>
      <protection hidden="1"/>
    </xf>
    <xf numFmtId="0" fontId="54" fillId="0" borderId="6" xfId="0" applyFont="1" applyBorder="1" applyAlignment="1" applyProtection="1">
      <alignment horizontal="center" vertical="center" wrapText="1"/>
      <protection hidden="1"/>
    </xf>
    <xf numFmtId="0" fontId="54" fillId="0" borderId="29" xfId="0" applyFont="1" applyBorder="1" applyAlignment="1" applyProtection="1">
      <alignment horizontal="center" vertical="center" wrapText="1"/>
      <protection hidden="1"/>
    </xf>
    <xf numFmtId="0" fontId="54" fillId="0" borderId="30" xfId="0" applyFont="1" applyBorder="1" applyAlignment="1" applyProtection="1">
      <alignment horizontal="center" vertical="center" wrapText="1"/>
      <protection hidden="1"/>
    </xf>
    <xf numFmtId="0" fontId="54" fillId="0" borderId="78" xfId="0" applyFont="1" applyBorder="1" applyAlignment="1" applyProtection="1">
      <alignment horizontal="center" vertical="center" wrapText="1"/>
      <protection hidden="1"/>
    </xf>
    <xf numFmtId="0" fontId="54" fillId="0" borderId="158" xfId="0" applyFont="1" applyBorder="1" applyAlignment="1" applyProtection="1">
      <alignment horizontal="center" vertical="center" wrapText="1"/>
      <protection hidden="1"/>
    </xf>
    <xf numFmtId="0" fontId="54" fillId="0" borderId="25" xfId="0" applyFont="1" applyBorder="1" applyAlignment="1" applyProtection="1">
      <alignment horizontal="center" vertical="center" wrapText="1"/>
      <protection hidden="1"/>
    </xf>
    <xf numFmtId="0" fontId="54" fillId="0" borderId="23" xfId="0" applyFont="1" applyBorder="1" applyAlignment="1" applyProtection="1">
      <alignment horizontal="center" vertical="center" wrapText="1"/>
      <protection hidden="1"/>
    </xf>
    <xf numFmtId="0" fontId="54" fillId="0" borderId="24" xfId="0" applyFont="1" applyBorder="1" applyAlignment="1" applyProtection="1">
      <alignment horizontal="center" vertical="center" wrapText="1"/>
      <protection hidden="1"/>
    </xf>
    <xf numFmtId="0" fontId="54" fillId="0" borderId="157" xfId="0" applyFont="1" applyBorder="1" applyAlignment="1" applyProtection="1">
      <alignment horizontal="center" vertical="center"/>
      <protection hidden="1"/>
    </xf>
    <xf numFmtId="0" fontId="54" fillId="0" borderId="1" xfId="0" applyFont="1" applyBorder="1" applyAlignment="1" applyProtection="1">
      <alignment horizontal="center" vertical="center"/>
      <protection hidden="1"/>
    </xf>
    <xf numFmtId="176" fontId="55" fillId="0" borderId="1" xfId="0" applyNumberFormat="1" applyFont="1" applyBorder="1" applyAlignment="1" applyProtection="1">
      <alignment horizontal="center" vertical="center"/>
      <protection locked="0"/>
    </xf>
    <xf numFmtId="0" fontId="54" fillId="0" borderId="2" xfId="0" applyFont="1" applyBorder="1" applyAlignment="1" applyProtection="1">
      <alignment horizontal="center" vertical="center" wrapText="1"/>
      <protection hidden="1"/>
    </xf>
    <xf numFmtId="0" fontId="54" fillId="0" borderId="7" xfId="0" applyFont="1" applyBorder="1" applyAlignment="1" applyProtection="1">
      <alignment horizontal="center" vertical="center" wrapText="1"/>
      <protection hidden="1"/>
    </xf>
    <xf numFmtId="0" fontId="54" fillId="0" borderId="8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4" fillId="0" borderId="5" xfId="0" applyFont="1" applyFill="1" applyBorder="1" applyAlignment="1" applyProtection="1">
      <alignment horizontal="center" vertical="center"/>
      <protection locked="0"/>
    </xf>
    <xf numFmtId="0" fontId="54" fillId="0" borderId="6" xfId="0" applyFont="1" applyFill="1" applyBorder="1" applyAlignment="1" applyProtection="1">
      <alignment horizontal="center" vertical="center"/>
      <protection locked="0"/>
    </xf>
    <xf numFmtId="0" fontId="54" fillId="0" borderId="9" xfId="0" applyFont="1" applyFill="1" applyBorder="1" applyAlignment="1" applyProtection="1">
      <alignment horizontal="center" vertical="center"/>
      <protection locked="0"/>
    </xf>
    <xf numFmtId="0" fontId="54" fillId="0" borderId="10" xfId="0" applyFont="1" applyFill="1" applyBorder="1" applyAlignment="1" applyProtection="1">
      <alignment horizontal="center" vertical="center"/>
      <protection locked="0"/>
    </xf>
    <xf numFmtId="0" fontId="54" fillId="0" borderId="11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54" fillId="0" borderId="12" xfId="0" applyFont="1" applyBorder="1" applyAlignment="1" applyProtection="1">
      <alignment vertical="center"/>
      <protection locked="0"/>
    </xf>
    <xf numFmtId="0" fontId="54" fillId="0" borderId="8" xfId="0" applyFont="1" applyBorder="1" applyAlignment="1" applyProtection="1">
      <alignment horizontal="left" vertical="center" wrapText="1"/>
      <protection hidden="1"/>
    </xf>
    <xf numFmtId="0" fontId="57" fillId="0" borderId="8" xfId="0" applyFont="1" applyBorder="1" applyAlignment="1" applyProtection="1">
      <alignment vertical="center"/>
      <protection hidden="1"/>
    </xf>
    <xf numFmtId="0" fontId="54" fillId="0" borderId="8" xfId="0" applyFont="1" applyBorder="1" applyAlignment="1" applyProtection="1">
      <alignment vertical="center"/>
      <protection hidden="1"/>
    </xf>
    <xf numFmtId="0" fontId="54" fillId="0" borderId="13" xfId="0" applyFont="1" applyBorder="1" applyAlignment="1" applyProtection="1">
      <alignment horizontal="left" vertical="center" wrapText="1"/>
      <protection hidden="1"/>
    </xf>
    <xf numFmtId="0" fontId="54" fillId="0" borderId="25" xfId="0" applyFont="1" applyBorder="1" applyAlignment="1" applyProtection="1">
      <alignment vertical="center"/>
      <protection locked="0"/>
    </xf>
    <xf numFmtId="0" fontId="54" fillId="2" borderId="22" xfId="0" applyFont="1" applyFill="1" applyBorder="1" applyAlignment="1" applyProtection="1">
      <alignment horizontal="center" vertical="center" wrapText="1"/>
      <protection hidden="1"/>
    </xf>
    <xf numFmtId="0" fontId="54" fillId="2" borderId="23" xfId="0" applyFont="1" applyFill="1" applyBorder="1" applyAlignment="1" applyProtection="1">
      <alignment horizontal="center" vertical="center" wrapText="1"/>
      <protection hidden="1"/>
    </xf>
    <xf numFmtId="0" fontId="54" fillId="2" borderId="27" xfId="0" applyFont="1" applyFill="1" applyBorder="1" applyAlignment="1" applyProtection="1">
      <alignment horizontal="center" vertical="center" wrapText="1"/>
      <protection hidden="1"/>
    </xf>
    <xf numFmtId="0" fontId="54" fillId="2" borderId="0" xfId="0" applyFont="1" applyFill="1" applyBorder="1" applyAlignment="1" applyProtection="1">
      <alignment horizontal="center" vertical="center" wrapText="1"/>
      <protection hidden="1"/>
    </xf>
    <xf numFmtId="0" fontId="54" fillId="2" borderId="31" xfId="0" applyFont="1" applyFill="1" applyBorder="1" applyAlignment="1" applyProtection="1">
      <alignment horizontal="center" vertical="center" wrapText="1"/>
      <protection hidden="1"/>
    </xf>
    <xf numFmtId="0" fontId="54" fillId="2" borderId="1" xfId="0" applyFont="1" applyFill="1" applyBorder="1" applyAlignment="1" applyProtection="1">
      <alignment horizontal="center" vertical="center" wrapText="1"/>
      <protection hidden="1"/>
    </xf>
    <xf numFmtId="0" fontId="55" fillId="3" borderId="15" xfId="0" applyFont="1" applyFill="1" applyBorder="1" applyAlignment="1" applyProtection="1">
      <alignment horizontal="center" vertical="center" wrapText="1"/>
      <protection locked="0"/>
    </xf>
    <xf numFmtId="0" fontId="54" fillId="0" borderId="23" xfId="0" applyFont="1" applyBorder="1" applyAlignment="1" applyProtection="1">
      <alignment vertical="center"/>
      <protection hidden="1"/>
    </xf>
    <xf numFmtId="0" fontId="54" fillId="0" borderId="23" xfId="0" applyFont="1" applyBorder="1" applyAlignment="1" applyProtection="1">
      <alignment horizontal="left" vertical="center" wrapText="1"/>
      <protection hidden="1"/>
    </xf>
    <xf numFmtId="0" fontId="54" fillId="0" borderId="26" xfId="0" applyFont="1" applyBorder="1" applyAlignment="1" applyProtection="1">
      <alignment horizontal="left" vertical="center" wrapText="1"/>
      <protection hidden="1"/>
    </xf>
    <xf numFmtId="0" fontId="58" fillId="0" borderId="0" xfId="0" applyFont="1" applyFill="1" applyAlignment="1" applyProtection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9" fillId="0" borderId="18" xfId="0" applyFont="1" applyBorder="1" applyAlignment="1" applyProtection="1">
      <alignment horizontal="center" vertical="center" wrapText="1"/>
      <protection hidden="1"/>
    </xf>
    <xf numFmtId="0" fontId="54" fillId="0" borderId="20" xfId="0" applyFont="1" applyBorder="1" applyAlignment="1" applyProtection="1">
      <alignment horizontal="center" vertical="center" wrapText="1"/>
      <protection hidden="1"/>
    </xf>
    <xf numFmtId="0" fontId="54" fillId="0" borderId="10" xfId="0" applyFont="1" applyBorder="1" applyAlignment="1" applyProtection="1">
      <alignment horizontal="center" vertical="center" wrapText="1"/>
      <protection hidden="1"/>
    </xf>
    <xf numFmtId="0" fontId="54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4" fillId="0" borderId="5" xfId="0" applyFont="1" applyBorder="1" applyProtection="1">
      <alignment vertical="center"/>
      <protection locked="0"/>
    </xf>
    <xf numFmtId="0" fontId="54" fillId="0" borderId="19" xfId="0" applyFont="1" applyBorder="1" applyProtection="1">
      <alignment vertical="center"/>
      <protection locked="0"/>
    </xf>
    <xf numFmtId="0" fontId="54" fillId="0" borderId="9" xfId="0" applyFont="1" applyBorder="1" applyProtection="1">
      <alignment vertical="center"/>
      <protection locked="0"/>
    </xf>
    <xf numFmtId="0" fontId="54" fillId="0" borderId="10" xfId="0" applyFont="1" applyBorder="1" applyProtection="1">
      <alignment vertical="center"/>
      <protection locked="0"/>
    </xf>
    <xf numFmtId="0" fontId="54" fillId="0" borderId="21" xfId="0" applyFont="1" applyBorder="1" applyProtection="1">
      <alignment vertical="center"/>
      <protection locked="0"/>
    </xf>
    <xf numFmtId="0" fontId="54" fillId="0" borderId="5" xfId="0" applyFont="1" applyBorder="1" applyAlignment="1" applyProtection="1">
      <alignment vertical="center"/>
      <protection hidden="1"/>
    </xf>
    <xf numFmtId="0" fontId="54" fillId="0" borderId="9" xfId="0" applyFont="1" applyBorder="1" applyAlignment="1" applyProtection="1">
      <alignment vertical="center"/>
      <protection hidden="1"/>
    </xf>
    <xf numFmtId="0" fontId="54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4" fillId="0" borderId="5" xfId="0" applyFont="1" applyBorder="1" applyAlignment="1" applyProtection="1">
      <alignment horizontal="center" vertical="center"/>
      <protection locked="0"/>
    </xf>
    <xf numFmtId="0" fontId="54" fillId="0" borderId="6" xfId="0" applyFont="1" applyBorder="1" applyAlignment="1" applyProtection="1">
      <alignment horizontal="center" vertical="center"/>
      <protection locked="0"/>
    </xf>
    <xf numFmtId="0" fontId="54" fillId="0" borderId="9" xfId="0" applyFont="1" applyBorder="1" applyAlignment="1" applyProtection="1">
      <alignment horizontal="center" vertical="center"/>
      <protection locked="0"/>
    </xf>
    <xf numFmtId="0" fontId="54" fillId="0" borderId="10" xfId="0" applyFont="1" applyBorder="1" applyAlignment="1" applyProtection="1">
      <alignment horizontal="center" vertical="center"/>
      <protection locked="0"/>
    </xf>
    <xf numFmtId="0" fontId="54" fillId="0" borderId="11" xfId="0" applyFont="1" applyBorder="1" applyAlignment="1" applyProtection="1">
      <alignment horizontal="center" vertical="center"/>
      <protection locked="0"/>
    </xf>
    <xf numFmtId="0" fontId="54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4" fillId="0" borderId="14" xfId="0" applyFont="1" applyBorder="1" applyAlignment="1" applyProtection="1">
      <alignment horizontal="center" vertical="center" wrapText="1"/>
      <protection hidden="1"/>
    </xf>
    <xf numFmtId="0" fontId="54" fillId="0" borderId="15" xfId="0" applyFont="1" applyBorder="1" applyAlignment="1" applyProtection="1">
      <alignment horizontal="center" vertical="center" wrapText="1"/>
      <protection hidden="1"/>
    </xf>
    <xf numFmtId="0" fontId="54" fillId="0" borderId="101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4" fillId="0" borderId="15" xfId="0" applyFont="1" applyBorder="1" applyAlignment="1" applyProtection="1">
      <alignment horizontal="center" vertical="center" wrapText="1"/>
      <protection locked="0"/>
    </xf>
    <xf numFmtId="0" fontId="59" fillId="0" borderId="15" xfId="0" applyFont="1" applyBorder="1" applyAlignment="1" applyProtection="1">
      <alignment horizontal="left" vertical="center" wrapText="1"/>
      <protection hidden="1"/>
    </xf>
    <xf numFmtId="0" fontId="60" fillId="3" borderId="16" xfId="0" applyFont="1" applyFill="1" applyBorder="1" applyAlignment="1" applyProtection="1">
      <alignment horizontal="center" vertical="center" wrapText="1"/>
      <protection hidden="1"/>
    </xf>
    <xf numFmtId="0" fontId="60" fillId="3" borderId="15" xfId="0" applyFont="1" applyFill="1" applyBorder="1" applyAlignment="1" applyProtection="1">
      <alignment horizontal="center" vertical="center" wrapText="1"/>
      <protection hidden="1"/>
    </xf>
    <xf numFmtId="0" fontId="0" fillId="7" borderId="0" xfId="0" applyFill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 wrapText="1"/>
      <protection hidden="1"/>
    </xf>
    <xf numFmtId="0" fontId="0" fillId="4" borderId="22" xfId="0" applyFont="1" applyFill="1" applyBorder="1" applyAlignment="1" applyProtection="1">
      <alignment horizontal="center" vertical="center" wrapText="1"/>
      <protection hidden="1"/>
    </xf>
    <xf numFmtId="0" fontId="14" fillId="4" borderId="23" xfId="0" applyFont="1" applyFill="1" applyBorder="1" applyAlignment="1" applyProtection="1">
      <alignment horizontal="center" vertical="center" wrapText="1"/>
      <protection hidden="1"/>
    </xf>
    <xf numFmtId="0" fontId="14" fillId="4" borderId="31" xfId="0" applyFont="1" applyFill="1" applyBorder="1" applyAlignment="1" applyProtection="1">
      <alignment horizontal="center" vertical="center" wrapText="1"/>
      <protection hidden="1"/>
    </xf>
    <xf numFmtId="0" fontId="14" fillId="4" borderId="1" xfId="0" applyFont="1" applyFill="1" applyBorder="1" applyAlignment="1" applyProtection="1">
      <alignment horizontal="center" vertical="center" wrapText="1"/>
      <protection hidden="1"/>
    </xf>
    <xf numFmtId="5" fontId="0" fillId="4" borderId="163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161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9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70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28" xfId="0" applyNumberFormat="1" applyFont="1" applyFill="1" applyBorder="1" applyAlignment="1">
      <alignment horizontal="center" vertical="center" wrapText="1"/>
    </xf>
    <xf numFmtId="0" fontId="17" fillId="3" borderId="67" xfId="0" applyNumberFormat="1" applyFont="1" applyFill="1" applyBorder="1" applyAlignment="1">
      <alignment horizontal="center" vertical="center" wrapText="1"/>
    </xf>
    <xf numFmtId="0" fontId="17" fillId="3" borderId="32" xfId="0" applyNumberFormat="1" applyFont="1" applyFill="1" applyBorder="1" applyAlignment="1">
      <alignment horizontal="center" vertical="center" wrapText="1"/>
    </xf>
    <xf numFmtId="0" fontId="17" fillId="3" borderId="70" xfId="0" applyNumberFormat="1" applyFont="1" applyFill="1" applyBorder="1" applyAlignment="1">
      <alignment horizontal="center" vertical="center" wrapText="1"/>
    </xf>
    <xf numFmtId="0" fontId="15" fillId="3" borderId="67" xfId="0" applyFont="1" applyFill="1" applyBorder="1" applyAlignment="1">
      <alignment horizontal="center" vertical="center"/>
    </xf>
    <xf numFmtId="0" fontId="15" fillId="3" borderId="70" xfId="0" applyFont="1" applyFill="1" applyBorder="1" applyAlignment="1">
      <alignment horizontal="center" vertical="center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8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0" fillId="11" borderId="39" xfId="0" applyFont="1" applyFill="1" applyBorder="1" applyAlignment="1" applyProtection="1">
      <alignment horizontal="center" vertical="center" wrapText="1"/>
      <protection hidden="1"/>
    </xf>
    <xf numFmtId="0" fontId="0" fillId="11" borderId="36" xfId="0" applyFont="1" applyFill="1" applyBorder="1" applyAlignment="1" applyProtection="1">
      <alignment horizontal="center" vertical="center" wrapText="1"/>
      <protection hidden="1"/>
    </xf>
    <xf numFmtId="0" fontId="0" fillId="11" borderId="38" xfId="0" applyFont="1" applyFill="1" applyBorder="1" applyAlignment="1" applyProtection="1">
      <alignment horizontal="center" vertical="center" wrapText="1"/>
      <protection hidden="1"/>
    </xf>
    <xf numFmtId="0" fontId="14" fillId="11" borderId="39" xfId="0" applyFont="1" applyFill="1" applyBorder="1" applyAlignment="1" applyProtection="1">
      <alignment horizontal="center" vertical="center" wrapText="1"/>
      <protection hidden="1"/>
    </xf>
    <xf numFmtId="0" fontId="14" fillId="11" borderId="36" xfId="0" applyFont="1" applyFill="1" applyBorder="1" applyAlignment="1" applyProtection="1">
      <alignment horizontal="center" vertical="center" wrapText="1"/>
      <protection hidden="1"/>
    </xf>
    <xf numFmtId="0" fontId="14" fillId="11" borderId="38" xfId="0" applyFont="1" applyFill="1" applyBorder="1" applyAlignment="1" applyProtection="1">
      <alignment horizontal="center" vertical="center" wrapText="1"/>
      <protection hidden="1"/>
    </xf>
    <xf numFmtId="0" fontId="0" fillId="10" borderId="39" xfId="0" applyFont="1" applyFill="1" applyBorder="1" applyAlignment="1">
      <alignment horizontal="center" vertical="center" wrapText="1"/>
    </xf>
    <xf numFmtId="0" fontId="14" fillId="10" borderId="36" xfId="0" applyFont="1" applyFill="1" applyBorder="1" applyAlignment="1">
      <alignment horizontal="center" vertical="center" wrapText="1"/>
    </xf>
    <xf numFmtId="0" fontId="14" fillId="10" borderId="40" xfId="0" applyFont="1" applyFill="1" applyBorder="1" applyAlignment="1">
      <alignment horizontal="center" vertical="center" wrapText="1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5" fillId="0" borderId="23" xfId="0" applyFont="1" applyBorder="1" applyAlignment="1" applyProtection="1">
      <alignment horizontal="center" vertical="center" wrapText="1"/>
      <protection hidden="1"/>
    </xf>
    <xf numFmtId="0" fontId="35" fillId="0" borderId="56" xfId="0" applyFont="1" applyBorder="1" applyAlignment="1" applyProtection="1">
      <alignment horizontal="center" vertical="center" wrapText="1"/>
      <protection hidden="1"/>
    </xf>
    <xf numFmtId="0" fontId="35" fillId="0" borderId="27" xfId="0" applyFont="1" applyBorder="1" applyAlignment="1" applyProtection="1">
      <alignment horizontal="center" vertical="center" wrapText="1"/>
      <protection hidden="1"/>
    </xf>
    <xf numFmtId="0" fontId="35" fillId="0" borderId="0" xfId="0" applyFont="1" applyBorder="1" applyAlignment="1" applyProtection="1">
      <alignment horizontal="center" vertical="center" wrapText="1"/>
      <protection hidden="1"/>
    </xf>
    <xf numFmtId="0" fontId="35" fillId="0" borderId="41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vertical="center" wrapText="1"/>
      <protection hidden="1"/>
    </xf>
    <xf numFmtId="0" fontId="35" fillId="0" borderId="1" xfId="0" applyFont="1" applyBorder="1" applyAlignment="1" applyProtection="1">
      <alignment vertical="center" wrapText="1"/>
      <protection hidden="1"/>
    </xf>
    <xf numFmtId="0" fontId="35" fillId="0" borderId="99" xfId="0" applyFont="1" applyBorder="1" applyAlignment="1" applyProtection="1">
      <alignment vertical="center" wrapText="1"/>
      <protection hidden="1"/>
    </xf>
    <xf numFmtId="0" fontId="35" fillId="0" borderId="141" xfId="0" applyFont="1" applyFill="1" applyBorder="1" applyAlignment="1">
      <alignment vertical="center" wrapText="1"/>
    </xf>
    <xf numFmtId="0" fontId="35" fillId="0" borderId="142" xfId="0" applyFont="1" applyBorder="1" applyAlignment="1">
      <alignment vertical="center" wrapText="1"/>
    </xf>
    <xf numFmtId="0" fontId="35" fillId="0" borderId="143" xfId="0" applyFont="1" applyBorder="1" applyAlignment="1">
      <alignment vertical="center" wrapText="1"/>
    </xf>
    <xf numFmtId="0" fontId="35" fillId="0" borderId="146" xfId="0" applyFont="1" applyFill="1" applyBorder="1" applyAlignment="1">
      <alignment vertical="center" wrapText="1"/>
    </xf>
    <xf numFmtId="0" fontId="35" fillId="0" borderId="147" xfId="0" applyFont="1" applyBorder="1" applyAlignment="1">
      <alignment vertical="center" wrapText="1"/>
    </xf>
    <xf numFmtId="0" fontId="35" fillId="0" borderId="148" xfId="0" applyFont="1" applyBorder="1" applyAlignment="1">
      <alignment vertical="center" wrapText="1"/>
    </xf>
    <xf numFmtId="0" fontId="35" fillId="0" borderId="150" xfId="0" applyFont="1" applyBorder="1" applyAlignment="1">
      <alignment vertical="center" wrapText="1"/>
    </xf>
    <xf numFmtId="0" fontId="35" fillId="0" borderId="151" xfId="0" applyFont="1" applyBorder="1" applyAlignment="1">
      <alignment vertical="center" wrapText="1"/>
    </xf>
    <xf numFmtId="0" fontId="35" fillId="0" borderId="152" xfId="0" applyFont="1" applyBorder="1" applyAlignment="1">
      <alignment vertical="center" wrapText="1"/>
    </xf>
    <xf numFmtId="5" fontId="41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33" xfId="0" applyFont="1" applyBorder="1" applyAlignment="1" applyProtection="1">
      <alignment vertical="center" wrapText="1"/>
      <protection hidden="1"/>
    </xf>
    <xf numFmtId="0" fontId="35" fillId="0" borderId="32" xfId="0" applyFont="1" applyBorder="1" applyAlignment="1" applyProtection="1">
      <alignment vertical="center" wrapText="1"/>
      <protection hidden="1"/>
    </xf>
    <xf numFmtId="5" fontId="35" fillId="0" borderId="144" xfId="0" applyNumberFormat="1" applyFont="1" applyBorder="1" applyAlignment="1" applyProtection="1">
      <alignment horizontal="center" vertical="center" wrapText="1"/>
      <protection hidden="1"/>
    </xf>
    <xf numFmtId="0" fontId="35" fillId="0" borderId="115" xfId="0" applyFont="1" applyBorder="1" applyAlignment="1" applyProtection="1">
      <alignment horizontal="center" vertical="center" wrapText="1"/>
      <protection hidden="1"/>
    </xf>
    <xf numFmtId="0" fontId="35" fillId="0" borderId="145" xfId="0" applyFont="1" applyBorder="1" applyAlignment="1" applyProtection="1">
      <alignment horizontal="center" vertical="center" wrapText="1"/>
      <protection hidden="1"/>
    </xf>
    <xf numFmtId="5" fontId="35" fillId="0" borderId="144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1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45" xfId="0" applyNumberFormat="1" applyFont="1" applyFill="1" applyBorder="1" applyAlignment="1" applyProtection="1">
      <alignment horizontal="center" vertical="center" wrapText="1"/>
      <protection hidden="1"/>
    </xf>
    <xf numFmtId="0" fontId="37" fillId="1" borderId="25" xfId="0" applyFont="1" applyFill="1" applyBorder="1" applyAlignment="1" applyProtection="1">
      <alignment horizontal="left" vertical="center" wrapText="1"/>
      <protection hidden="1"/>
    </xf>
    <xf numFmtId="0" fontId="37" fillId="1" borderId="23" xfId="0" applyFont="1" applyFill="1" applyBorder="1" applyAlignment="1" applyProtection="1">
      <alignment horizontal="left" vertical="center" wrapText="1"/>
      <protection hidden="1"/>
    </xf>
    <xf numFmtId="0" fontId="37" fillId="1" borderId="26" xfId="0" applyFont="1" applyFill="1" applyBorder="1" applyAlignment="1" applyProtection="1">
      <alignment horizontal="left" vertical="center" wrapText="1"/>
      <protection hidden="1"/>
    </xf>
    <xf numFmtId="0" fontId="37" fillId="1" borderId="29" xfId="0" applyFont="1" applyFill="1" applyBorder="1" applyAlignment="1" applyProtection="1">
      <alignment horizontal="left" vertical="center" wrapText="1"/>
      <protection hidden="1"/>
    </xf>
    <xf numFmtId="0" fontId="37" fillId="1" borderId="0" xfId="0" applyFont="1" applyFill="1" applyBorder="1" applyAlignment="1" applyProtection="1">
      <alignment horizontal="left" vertical="center" wrapText="1"/>
      <protection hidden="1"/>
    </xf>
    <xf numFmtId="0" fontId="37" fillId="1" borderId="30" xfId="0" applyFont="1" applyFill="1" applyBorder="1" applyAlignment="1" applyProtection="1">
      <alignment horizontal="left" vertical="center" wrapText="1"/>
      <protection hidden="1"/>
    </xf>
    <xf numFmtId="0" fontId="35" fillId="1" borderId="33" xfId="0" applyFont="1" applyFill="1" applyBorder="1" applyAlignment="1" applyProtection="1">
      <alignment vertical="center" wrapText="1"/>
      <protection hidden="1"/>
    </xf>
    <xf numFmtId="0" fontId="35" fillId="1" borderId="1" xfId="0" applyFont="1" applyFill="1" applyBorder="1" applyAlignment="1" applyProtection="1">
      <alignment vertical="center" wrapText="1"/>
      <protection hidden="1"/>
    </xf>
    <xf numFmtId="0" fontId="35" fillId="1" borderId="34" xfId="0" applyFont="1" applyFill="1" applyBorder="1" applyAlignment="1" applyProtection="1">
      <alignment vertical="center" wrapText="1"/>
      <protection hidden="1"/>
    </xf>
    <xf numFmtId="5" fontId="35" fillId="0" borderId="13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39" xfId="0" applyFont="1" applyBorder="1" applyAlignment="1" applyProtection="1">
      <alignment horizontal="center" vertical="center" wrapText="1"/>
      <protection hidden="1"/>
    </xf>
    <xf numFmtId="0" fontId="35" fillId="0" borderId="140" xfId="0" applyFont="1" applyBorder="1" applyAlignment="1" applyProtection="1">
      <alignment horizontal="center" vertical="center" wrapText="1"/>
      <protection hidden="1"/>
    </xf>
    <xf numFmtId="5" fontId="35" fillId="0" borderId="149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16" xfId="0" applyFont="1" applyBorder="1" applyAlignment="1" applyProtection="1">
      <alignment horizontal="center" vertical="center" wrapText="1"/>
      <protection hidden="1"/>
    </xf>
    <xf numFmtId="0" fontId="35" fillId="0" borderId="117" xfId="0" applyFont="1" applyBorder="1" applyAlignment="1" applyProtection="1">
      <alignment horizontal="center" vertical="center" wrapText="1"/>
      <protection hidden="1"/>
    </xf>
    <xf numFmtId="5" fontId="35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5" xfId="0" applyFont="1" applyBorder="1" applyAlignment="1" applyProtection="1">
      <alignment horizontal="center" vertical="center" wrapText="1"/>
      <protection hidden="1"/>
    </xf>
    <xf numFmtId="0" fontId="35" fillId="0" borderId="101" xfId="0" applyFont="1" applyBorder="1" applyAlignment="1" applyProtection="1">
      <alignment horizontal="center" vertical="center" wrapText="1"/>
      <protection hidden="1"/>
    </xf>
    <xf numFmtId="0" fontId="43" fillId="0" borderId="0" xfId="0" applyFont="1" applyAlignment="1" applyProtection="1">
      <alignment horizontal="right" vertical="center"/>
      <protection hidden="1"/>
    </xf>
    <xf numFmtId="0" fontId="44" fillId="0" borderId="0" xfId="0" applyFont="1" applyFill="1" applyAlignment="1" applyProtection="1">
      <alignment horizontal="center" vertical="center"/>
      <protection hidden="1"/>
    </xf>
    <xf numFmtId="0" fontId="43" fillId="0" borderId="0" xfId="0" applyFont="1" applyFill="1" applyAlignment="1" applyProtection="1">
      <alignment horizontal="left" vertical="top" shrinkToFit="1"/>
      <protection hidden="1"/>
    </xf>
    <xf numFmtId="0" fontId="42" fillId="0" borderId="0" xfId="0" applyFont="1" applyAlignment="1" applyProtection="1">
      <alignment horizontal="left" vertical="top" shrinkToFit="1"/>
      <protection hidden="1"/>
    </xf>
    <xf numFmtId="0" fontId="51" fillId="0" borderId="0" xfId="0" applyFont="1" applyFill="1" applyAlignment="1" applyProtection="1">
      <alignment horizontal="left"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3" fillId="0" borderId="0" xfId="0" applyFont="1" applyFill="1" applyAlignment="1" applyProtection="1">
      <alignment horizontal="center" vertical="center" shrinkToFit="1"/>
      <protection hidden="1"/>
    </xf>
    <xf numFmtId="0" fontId="42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Fill="1" applyAlignment="1" applyProtection="1">
      <alignment horizontal="left" vertical="center" shrinkToFit="1"/>
      <protection hidden="1"/>
    </xf>
    <xf numFmtId="0" fontId="53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shrinkToFit="1"/>
      <protection locked="0"/>
    </xf>
    <xf numFmtId="0" fontId="42" fillId="0" borderId="0" xfId="0" applyFont="1" applyAlignment="1" applyProtection="1">
      <alignment horizontal="left" shrinkToFit="1"/>
      <protection locked="0"/>
    </xf>
    <xf numFmtId="0" fontId="51" fillId="0" borderId="0" xfId="0" applyFont="1" applyFill="1" applyAlignment="1" applyProtection="1">
      <alignment horizontal="left" wrapText="1"/>
      <protection locked="0"/>
    </xf>
    <xf numFmtId="0" fontId="40" fillId="0" borderId="0" xfId="0" applyFont="1" applyAlignment="1" applyProtection="1">
      <alignment horizontal="left" wrapText="1"/>
      <protection locked="0"/>
    </xf>
    <xf numFmtId="0" fontId="43" fillId="0" borderId="0" xfId="0" applyFont="1" applyFill="1" applyAlignment="1" applyProtection="1">
      <alignment horizontal="center" vertical="center" shrinkToFit="1"/>
      <protection locked="0"/>
    </xf>
    <xf numFmtId="0" fontId="42" fillId="0" borderId="0" xfId="0" applyFont="1" applyAlignment="1" applyProtection="1">
      <alignment horizontal="center" vertical="center" shrinkToFit="1"/>
      <protection locked="0"/>
    </xf>
    <xf numFmtId="0" fontId="52" fillId="0" borderId="0" xfId="0" applyFont="1" applyFill="1" applyAlignment="1" applyProtection="1">
      <alignment horizontal="left" vertical="center" shrinkToFit="1"/>
      <protection locked="0"/>
    </xf>
    <xf numFmtId="0" fontId="53" fillId="0" borderId="0" xfId="0" applyFont="1" applyAlignment="1" applyProtection="1">
      <alignment horizontal="left" vertical="center" shrinkToFit="1"/>
      <protection locked="0"/>
    </xf>
    <xf numFmtId="5" fontId="35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01" xfId="0" applyNumberFormat="1" applyFont="1" applyFill="1" applyBorder="1" applyAlignment="1" applyProtection="1">
      <alignment horizontal="center" vertical="center" wrapText="1"/>
      <protection hidden="1"/>
    </xf>
    <xf numFmtId="5" fontId="37" fillId="1" borderId="45" xfId="0" applyNumberFormat="1" applyFont="1" applyFill="1" applyBorder="1" applyAlignment="1" applyProtection="1">
      <alignment horizontal="left" vertical="center" wrapText="1"/>
      <protection hidden="1"/>
    </xf>
    <xf numFmtId="5" fontId="37" fillId="1" borderId="43" xfId="0" applyNumberFormat="1" applyFont="1" applyFill="1" applyBorder="1" applyAlignment="1" applyProtection="1">
      <alignment horizontal="left" vertical="center" wrapText="1"/>
      <protection hidden="1"/>
    </xf>
    <xf numFmtId="5" fontId="37" fillId="1" borderId="87" xfId="0" applyNumberFormat="1" applyFont="1" applyFill="1" applyBorder="1" applyAlignment="1" applyProtection="1">
      <alignment horizontal="left" vertical="center" wrapText="1"/>
      <protection hidden="1"/>
    </xf>
    <xf numFmtId="5" fontId="37" fillId="1" borderId="29" xfId="0" applyNumberFormat="1" applyFont="1" applyFill="1" applyBorder="1" applyAlignment="1" applyProtection="1">
      <alignment horizontal="left" vertical="center" wrapText="1"/>
      <protection hidden="1"/>
    </xf>
    <xf numFmtId="5" fontId="37" fillId="1" borderId="0" xfId="0" applyNumberFormat="1" applyFont="1" applyFill="1" applyBorder="1" applyAlignment="1" applyProtection="1">
      <alignment horizontal="left" vertical="center" wrapText="1"/>
      <protection hidden="1"/>
    </xf>
    <xf numFmtId="5" fontId="37" fillId="1" borderId="30" xfId="0" applyNumberFormat="1" applyFont="1" applyFill="1" applyBorder="1" applyAlignment="1" applyProtection="1">
      <alignment horizontal="left" vertical="center" wrapText="1"/>
      <protection hidden="1"/>
    </xf>
    <xf numFmtId="0" fontId="35" fillId="1" borderId="9" xfId="0" applyFont="1" applyFill="1" applyBorder="1" applyAlignment="1" applyProtection="1">
      <alignment horizontal="left" vertical="center" wrapText="1"/>
      <protection hidden="1"/>
    </xf>
    <xf numFmtId="0" fontId="35" fillId="1" borderId="10" xfId="0" applyFont="1" applyFill="1" applyBorder="1" applyAlignment="1" applyProtection="1">
      <alignment horizontal="left" vertical="center" wrapText="1"/>
      <protection hidden="1"/>
    </xf>
    <xf numFmtId="0" fontId="35" fillId="1" borderId="11" xfId="0" applyFont="1" applyFill="1" applyBorder="1" applyAlignment="1" applyProtection="1">
      <alignment horizontal="left" vertical="center" wrapText="1"/>
      <protection hidden="1"/>
    </xf>
    <xf numFmtId="5" fontId="37" fillId="0" borderId="135" xfId="0" applyNumberFormat="1" applyFont="1" applyBorder="1" applyAlignment="1" applyProtection="1">
      <alignment horizontal="center" vertical="center" wrapText="1"/>
      <protection hidden="1"/>
    </xf>
    <xf numFmtId="0" fontId="37" fillId="0" borderId="136" xfId="0" applyFont="1" applyBorder="1" applyAlignment="1" applyProtection="1">
      <alignment horizontal="center" vertical="center" wrapText="1"/>
      <protection hidden="1"/>
    </xf>
    <xf numFmtId="0" fontId="37" fillId="0" borderId="137" xfId="0" applyFont="1" applyBorder="1" applyAlignment="1" applyProtection="1">
      <alignment horizontal="center" vertical="center" wrapText="1"/>
      <protection hidden="1"/>
    </xf>
    <xf numFmtId="5" fontId="35" fillId="0" borderId="135" xfId="0" applyNumberFormat="1" applyFont="1" applyBorder="1" applyAlignment="1" applyProtection="1">
      <alignment horizontal="right" vertical="center" wrapText="1"/>
      <protection hidden="1"/>
    </xf>
    <xf numFmtId="0" fontId="35" fillId="0" borderId="136" xfId="0" applyFont="1" applyBorder="1" applyAlignment="1" applyProtection="1">
      <alignment horizontal="right" vertical="center" wrapText="1"/>
      <protection hidden="1"/>
    </xf>
    <xf numFmtId="5" fontId="35" fillId="0" borderId="136" xfId="0" applyNumberFormat="1" applyFont="1" applyBorder="1" applyAlignment="1" applyProtection="1">
      <alignment horizontal="left" vertical="center" wrapText="1"/>
      <protection hidden="1"/>
    </xf>
    <xf numFmtId="0" fontId="35" fillId="0" borderId="137" xfId="0" applyFont="1" applyBorder="1" applyAlignment="1" applyProtection="1">
      <alignment horizontal="left" vertical="center" wrapText="1"/>
      <protection hidden="1"/>
    </xf>
    <xf numFmtId="5" fontId="37" fillId="0" borderId="138" xfId="0" applyNumberFormat="1" applyFont="1" applyFill="1" applyBorder="1" applyAlignment="1" applyProtection="1">
      <alignment horizontal="center" vertical="center" wrapText="1"/>
      <protection hidden="1"/>
    </xf>
    <xf numFmtId="0" fontId="37" fillId="0" borderId="139" xfId="0" applyFont="1" applyBorder="1" applyAlignment="1" applyProtection="1">
      <alignment horizontal="center" vertical="center" wrapText="1"/>
      <protection hidden="1"/>
    </xf>
    <xf numFmtId="0" fontId="37" fillId="0" borderId="140" xfId="0" applyFont="1" applyBorder="1" applyAlignment="1" applyProtection="1">
      <alignment horizontal="center" vertical="center" wrapText="1"/>
      <protection hidden="1"/>
    </xf>
    <xf numFmtId="5" fontId="35" fillId="0" borderId="138" xfId="0" applyNumberFormat="1" applyFont="1" applyBorder="1" applyAlignment="1" applyProtection="1">
      <alignment horizontal="right" vertical="center" wrapText="1"/>
      <protection hidden="1"/>
    </xf>
    <xf numFmtId="0" fontId="35" fillId="0" borderId="139" xfId="0" applyFont="1" applyBorder="1" applyAlignment="1" applyProtection="1">
      <alignment horizontal="right" vertical="center" wrapText="1"/>
      <protection hidden="1"/>
    </xf>
    <xf numFmtId="5" fontId="35" fillId="0" borderId="139" xfId="0" applyNumberFormat="1" applyFont="1" applyBorder="1" applyAlignment="1" applyProtection="1">
      <alignment horizontal="left" vertical="center" wrapText="1"/>
      <protection hidden="1"/>
    </xf>
    <xf numFmtId="0" fontId="35" fillId="0" borderId="140" xfId="0" applyFont="1" applyBorder="1" applyAlignment="1" applyProtection="1">
      <alignment horizontal="left" vertical="center" wrapText="1"/>
      <protection hidden="1"/>
    </xf>
    <xf numFmtId="5" fontId="3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8" xfId="0" applyFont="1" applyBorder="1" applyAlignment="1" applyProtection="1">
      <alignment horizontal="center" vertical="center" wrapText="1"/>
      <protection hidden="1"/>
    </xf>
    <xf numFmtId="0" fontId="35" fillId="0" borderId="90" xfId="0" applyFont="1" applyBorder="1" applyAlignment="1" applyProtection="1">
      <alignment horizontal="center" vertical="center" wrapText="1"/>
      <protection hidden="1"/>
    </xf>
    <xf numFmtId="5" fontId="35" fillId="0" borderId="12" xfId="0" applyNumberFormat="1" applyFont="1" applyBorder="1" applyAlignment="1" applyProtection="1">
      <alignment horizontal="right" vertical="center" wrapText="1"/>
      <protection hidden="1"/>
    </xf>
    <xf numFmtId="0" fontId="35" fillId="0" borderId="8" xfId="0" applyFont="1" applyBorder="1" applyAlignment="1" applyProtection="1">
      <alignment horizontal="right" vertical="center" wrapText="1"/>
      <protection hidden="1"/>
    </xf>
    <xf numFmtId="5" fontId="35" fillId="0" borderId="0" xfId="0" applyNumberFormat="1" applyFont="1" applyBorder="1" applyAlignment="1" applyProtection="1">
      <alignment horizontal="left" vertical="center" wrapText="1"/>
      <protection hidden="1"/>
    </xf>
    <xf numFmtId="0" fontId="35" fillId="0" borderId="28" xfId="0" applyFont="1" applyBorder="1" applyAlignment="1" applyProtection="1">
      <alignment horizontal="left" vertical="center" wrapText="1"/>
      <protection hidden="1"/>
    </xf>
    <xf numFmtId="0" fontId="50" fillId="0" borderId="84" xfId="0" applyFont="1" applyBorder="1" applyAlignment="1" applyProtection="1">
      <alignment horizontal="center" vertical="center" wrapText="1"/>
      <protection hidden="1"/>
    </xf>
    <xf numFmtId="0" fontId="35" fillId="0" borderId="43" xfId="0" applyFont="1" applyBorder="1" applyAlignment="1" applyProtection="1">
      <alignment horizontal="center" vertical="center" wrapText="1"/>
      <protection hidden="1"/>
    </xf>
    <xf numFmtId="0" fontId="35" fillId="0" borderId="107" xfId="0" applyFont="1" applyBorder="1" applyAlignment="1" applyProtection="1">
      <alignment horizontal="center" vertical="center" wrapText="1"/>
      <protection hidden="1"/>
    </xf>
    <xf numFmtId="0" fontId="35" fillId="0" borderId="20" xfId="0" applyFont="1" applyBorder="1" applyAlignment="1" applyProtection="1">
      <alignment horizontal="center" vertical="center" wrapText="1"/>
      <protection hidden="1"/>
    </xf>
    <xf numFmtId="0" fontId="35" fillId="0" borderId="10" xfId="0" applyFont="1" applyBorder="1" applyAlignment="1" applyProtection="1">
      <alignment horizontal="center" vertical="center" wrapText="1"/>
      <protection hidden="1"/>
    </xf>
    <xf numFmtId="0" fontId="35" fillId="0" borderId="50" xfId="0" applyFont="1" applyBorder="1" applyAlignment="1" applyProtection="1">
      <alignment horizontal="center" vertical="center" wrapText="1"/>
      <protection hidden="1"/>
    </xf>
    <xf numFmtId="0" fontId="35" fillId="0" borderId="42" xfId="0" applyFont="1" applyBorder="1" applyAlignment="1" applyProtection="1">
      <alignment horizontal="center" vertical="center" wrapText="1"/>
      <protection hidden="1"/>
    </xf>
    <xf numFmtId="0" fontId="35" fillId="0" borderId="44" xfId="0" applyFont="1" applyBorder="1" applyAlignment="1" applyProtection="1">
      <alignment horizontal="center" vertical="center" wrapText="1"/>
      <protection hidden="1"/>
    </xf>
    <xf numFmtId="0" fontId="35" fillId="0" borderId="93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51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5" fontId="41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1" fillId="0" borderId="44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29" xfId="0" applyFont="1" applyBorder="1" applyAlignment="1" applyProtection="1">
      <alignment horizontal="center" vertical="center" wrapText="1"/>
      <protection hidden="1"/>
    </xf>
    <xf numFmtId="0" fontId="35" fillId="0" borderId="0" xfId="0" applyFont="1" applyAlignment="1" applyProtection="1">
      <alignment horizontal="center" vertical="center" wrapText="1"/>
      <protection hidden="1"/>
    </xf>
    <xf numFmtId="0" fontId="35" fillId="0" borderId="28" xfId="0" applyFont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 applyProtection="1">
      <alignment horizontal="center" vertical="center" wrapText="1"/>
      <protection hidden="1"/>
    </xf>
    <xf numFmtId="0" fontId="35" fillId="0" borderId="21" xfId="0" applyFont="1" applyBorder="1" applyAlignment="1" applyProtection="1">
      <alignment horizontal="center" vertical="center" wrapText="1"/>
      <protection hidden="1"/>
    </xf>
    <xf numFmtId="5" fontId="37" fillId="0" borderId="132" xfId="0" applyNumberFormat="1" applyFont="1" applyBorder="1" applyAlignment="1" applyProtection="1">
      <alignment horizontal="center" vertical="center" wrapText="1"/>
      <protection hidden="1"/>
    </xf>
    <xf numFmtId="0" fontId="37" fillId="0" borderId="133" xfId="0" applyFont="1" applyBorder="1" applyAlignment="1" applyProtection="1">
      <alignment horizontal="center" vertical="center" wrapText="1"/>
      <protection hidden="1"/>
    </xf>
    <xf numFmtId="0" fontId="37" fillId="0" borderId="134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right" vertical="center" wrapText="1"/>
      <protection hidden="1"/>
    </xf>
    <xf numFmtId="0" fontId="35" fillId="0" borderId="43" xfId="0" applyFont="1" applyBorder="1" applyAlignment="1" applyProtection="1">
      <alignment horizontal="right" vertical="center" wrapText="1"/>
      <protection hidden="1"/>
    </xf>
    <xf numFmtId="5" fontId="35" fillId="0" borderId="43" xfId="0" applyNumberFormat="1" applyFont="1" applyBorder="1" applyAlignment="1" applyProtection="1">
      <alignment horizontal="left" vertical="center" wrapText="1"/>
      <protection hidden="1"/>
    </xf>
    <xf numFmtId="0" fontId="35" fillId="0" borderId="44" xfId="0" applyFont="1" applyBorder="1" applyAlignment="1" applyProtection="1">
      <alignment horizontal="left" vertical="center" wrapText="1"/>
      <protection hidden="1"/>
    </xf>
    <xf numFmtId="0" fontId="35" fillId="0" borderId="35" xfId="0" applyFont="1" applyBorder="1" applyAlignment="1" applyProtection="1">
      <alignment horizontal="center" vertical="center" wrapText="1"/>
      <protection hidden="1"/>
    </xf>
    <xf numFmtId="0" fontId="35" fillId="0" borderId="36" xfId="0" applyFont="1" applyBorder="1" applyAlignment="1" applyProtection="1">
      <alignment horizontal="center" vertical="center" wrapText="1"/>
      <protection hidden="1"/>
    </xf>
    <xf numFmtId="0" fontId="35" fillId="0" borderId="37" xfId="0" applyFont="1" applyBorder="1" applyAlignment="1" applyProtection="1">
      <alignment horizontal="center" vertical="center" wrapText="1"/>
      <protection hidden="1"/>
    </xf>
    <xf numFmtId="0" fontId="35" fillId="0" borderId="38" xfId="0" applyFont="1" applyBorder="1" applyAlignment="1" applyProtection="1">
      <alignment horizontal="center" vertical="center" wrapText="1"/>
      <protection hidden="1"/>
    </xf>
    <xf numFmtId="0" fontId="35" fillId="0" borderId="39" xfId="0" applyFont="1" applyBorder="1" applyAlignment="1" applyProtection="1">
      <alignment horizontal="center" vertical="center" wrapText="1"/>
      <protection hidden="1"/>
    </xf>
    <xf numFmtId="0" fontId="0" fillId="1" borderId="39" xfId="0" applyFont="1" applyFill="1" applyBorder="1" applyAlignment="1" applyProtection="1">
      <alignment horizontal="center" vertical="center" wrapText="1"/>
      <protection hidden="1"/>
    </xf>
    <xf numFmtId="0" fontId="35" fillId="1" borderId="36" xfId="0" applyFont="1" applyFill="1" applyBorder="1" applyAlignment="1" applyProtection="1">
      <alignment horizontal="center" vertical="center" wrapText="1"/>
      <protection hidden="1"/>
    </xf>
    <xf numFmtId="0" fontId="35" fillId="1" borderId="40" xfId="0" applyFont="1" applyFill="1" applyBorder="1" applyAlignment="1" applyProtection="1">
      <alignment horizontal="center" vertical="center" wrapText="1"/>
      <protection hidden="1"/>
    </xf>
    <xf numFmtId="0" fontId="48" fillId="3" borderId="14" xfId="0" applyFont="1" applyFill="1" applyBorder="1" applyAlignment="1">
      <alignment horizontal="left" vertical="top" wrapText="1"/>
    </xf>
    <xf numFmtId="0" fontId="48" fillId="3" borderId="15" xfId="0" applyFont="1" applyFill="1" applyBorder="1" applyAlignment="1">
      <alignment horizontal="left" vertical="top" wrapText="1"/>
    </xf>
    <xf numFmtId="0" fontId="48" fillId="3" borderId="105" xfId="0" applyFont="1" applyFill="1" applyBorder="1" applyAlignment="1">
      <alignment horizontal="left" vertical="top" wrapText="1"/>
    </xf>
    <xf numFmtId="0" fontId="35" fillId="3" borderId="100" xfId="0" applyFont="1" applyFill="1" applyBorder="1" applyAlignment="1">
      <alignment vertical="center" wrapText="1"/>
    </xf>
    <xf numFmtId="0" fontId="35" fillId="3" borderId="15" xfId="0" applyFont="1" applyFill="1" applyBorder="1" applyAlignment="1">
      <alignment vertical="center" wrapText="1"/>
    </xf>
    <xf numFmtId="0" fontId="35" fillId="3" borderId="101" xfId="0" applyFont="1" applyFill="1" applyBorder="1" applyAlignment="1">
      <alignment vertical="center" wrapText="1"/>
    </xf>
    <xf numFmtId="0" fontId="37" fillId="3" borderId="16" xfId="0" applyFont="1" applyFill="1" applyBorder="1" applyAlignment="1" applyProtection="1">
      <alignment horizontal="center" vertical="center" wrapText="1"/>
      <protection hidden="1"/>
    </xf>
    <xf numFmtId="0" fontId="37" fillId="3" borderId="15" xfId="0" applyFont="1" applyFill="1" applyBorder="1" applyAlignment="1" applyProtection="1">
      <alignment horizontal="center" vertical="center" wrapText="1"/>
      <protection hidden="1"/>
    </xf>
    <xf numFmtId="0" fontId="37" fillId="3" borderId="101" xfId="0" applyFont="1" applyFill="1" applyBorder="1" applyAlignment="1" applyProtection="1">
      <alignment horizontal="center" vertical="center" wrapText="1"/>
      <protection hidden="1"/>
    </xf>
    <xf numFmtId="0" fontId="49" fillId="3" borderId="16" xfId="0" applyFont="1" applyFill="1" applyBorder="1" applyAlignment="1" applyProtection="1">
      <alignment vertical="center" wrapText="1"/>
      <protection hidden="1"/>
    </xf>
    <xf numFmtId="0" fontId="49" fillId="3" borderId="15" xfId="0" applyFont="1" applyFill="1" applyBorder="1" applyAlignment="1" applyProtection="1">
      <alignment vertical="center" wrapText="1"/>
      <protection hidden="1"/>
    </xf>
    <xf numFmtId="0" fontId="37" fillId="0" borderId="16" xfId="0" applyFont="1" applyFill="1" applyBorder="1" applyAlignment="1" applyProtection="1">
      <alignment vertical="center" wrapText="1"/>
      <protection hidden="1"/>
    </xf>
    <xf numFmtId="0" fontId="37" fillId="0" borderId="15" xfId="0" applyFont="1" applyFill="1" applyBorder="1" applyAlignment="1" applyProtection="1">
      <alignment vertical="center" wrapText="1"/>
      <protection hidden="1"/>
    </xf>
    <xf numFmtId="0" fontId="37" fillId="0" borderId="105" xfId="0" applyFont="1" applyFill="1" applyBorder="1" applyAlignment="1" applyProtection="1">
      <alignment vertical="center" wrapText="1"/>
      <protection hidden="1"/>
    </xf>
    <xf numFmtId="0" fontId="47" fillId="3" borderId="106" xfId="0" applyFont="1" applyFill="1" applyBorder="1" applyAlignment="1">
      <alignment vertical="center" wrapText="1"/>
    </xf>
    <xf numFmtId="0" fontId="47" fillId="3" borderId="1" xfId="0" applyFont="1" applyFill="1" applyBorder="1" applyAlignment="1">
      <alignment vertical="center" wrapText="1"/>
    </xf>
    <xf numFmtId="0" fontId="47" fillId="3" borderId="34" xfId="0" applyFont="1" applyFill="1" applyBorder="1" applyAlignment="1">
      <alignment vertical="center" wrapText="1"/>
    </xf>
    <xf numFmtId="5" fontId="39" fillId="0" borderId="57" xfId="0" applyNumberFormat="1" applyFont="1" applyFill="1" applyBorder="1" applyAlignment="1" applyProtection="1">
      <alignment vertical="center" wrapText="1"/>
      <protection locked="0"/>
    </xf>
    <xf numFmtId="5" fontId="39" fillId="0" borderId="93" xfId="0" applyNumberFormat="1" applyFont="1" applyFill="1" applyBorder="1" applyAlignment="1" applyProtection="1">
      <alignment vertical="center" wrapText="1"/>
      <protection locked="0"/>
    </xf>
    <xf numFmtId="0" fontId="35" fillId="0" borderId="51" xfId="0" applyFont="1" applyBorder="1" applyAlignment="1" applyProtection="1">
      <alignment vertical="center" wrapText="1"/>
      <protection locked="0"/>
    </xf>
    <xf numFmtId="0" fontId="45" fillId="0" borderId="23" xfId="0" applyFont="1" applyBorder="1" applyAlignment="1" applyProtection="1">
      <alignment horizontal="left" vertical="top" wrapText="1"/>
      <protection hidden="1"/>
    </xf>
    <xf numFmtId="0" fontId="45" fillId="0" borderId="26" xfId="0" applyFont="1" applyBorder="1" applyAlignment="1" applyProtection="1">
      <alignment horizontal="left" vertical="top" wrapText="1"/>
      <protection hidden="1"/>
    </xf>
    <xf numFmtId="0" fontId="45" fillId="0" borderId="0" xfId="0" applyFont="1" applyBorder="1" applyAlignment="1" applyProtection="1">
      <alignment horizontal="left" vertical="top" wrapText="1"/>
      <protection hidden="1"/>
    </xf>
    <xf numFmtId="0" fontId="45" fillId="0" borderId="30" xfId="0" applyFont="1" applyBorder="1" applyAlignment="1" applyProtection="1">
      <alignment horizontal="left" vertical="top" wrapText="1"/>
      <protection hidden="1"/>
    </xf>
    <xf numFmtId="0" fontId="45" fillId="0" borderId="10" xfId="0" applyFont="1" applyBorder="1" applyAlignment="1" applyProtection="1">
      <alignment horizontal="left" vertical="top" wrapText="1"/>
      <protection hidden="1"/>
    </xf>
    <xf numFmtId="0" fontId="45" fillId="0" borderId="11" xfId="0" applyFont="1" applyBorder="1" applyAlignment="1" applyProtection="1">
      <alignment horizontal="left" vertical="top" wrapText="1"/>
      <protection hidden="1"/>
    </xf>
    <xf numFmtId="0" fontId="35" fillId="3" borderId="9" xfId="0" applyFont="1" applyFill="1" applyBorder="1" applyAlignment="1" applyProtection="1">
      <alignment horizontal="center" vertical="center" wrapText="1"/>
      <protection hidden="1"/>
    </xf>
    <xf numFmtId="0" fontId="35" fillId="3" borderId="10" xfId="0" applyFont="1" applyFill="1" applyBorder="1" applyAlignment="1" applyProtection="1">
      <alignment horizontal="center" vertical="center" wrapText="1"/>
      <protection hidden="1"/>
    </xf>
    <xf numFmtId="0" fontId="35" fillId="3" borderId="21" xfId="0" applyFont="1" applyFill="1" applyBorder="1" applyAlignment="1" applyProtection="1">
      <alignment horizontal="center" vertical="center" wrapText="1"/>
      <protection hidden="1"/>
    </xf>
    <xf numFmtId="0" fontId="35" fillId="0" borderId="7" xfId="0" applyFont="1" applyBorder="1" applyAlignment="1" applyProtection="1">
      <alignment horizontal="center" vertical="center" wrapText="1"/>
      <protection hidden="1"/>
    </xf>
    <xf numFmtId="0" fontId="35" fillId="0" borderId="102" xfId="0" applyFont="1" applyBorder="1" applyAlignment="1" applyProtection="1">
      <alignment horizontal="center" vertical="center" wrapText="1"/>
      <protection hidden="1"/>
    </xf>
    <xf numFmtId="0" fontId="35" fillId="0" borderId="128" xfId="0" applyFont="1" applyBorder="1" applyAlignment="1" applyProtection="1">
      <alignment horizontal="center" vertical="center" wrapText="1"/>
      <protection hidden="1"/>
    </xf>
    <xf numFmtId="0" fontId="35" fillId="0" borderId="129" xfId="0" applyFont="1" applyBorder="1">
      <alignment vertical="center"/>
    </xf>
    <xf numFmtId="0" fontId="35" fillId="0" borderId="130" xfId="0" applyFont="1" applyBorder="1">
      <alignment vertical="center"/>
    </xf>
    <xf numFmtId="178" fontId="35" fillId="0" borderId="12" xfId="0" applyNumberFormat="1" applyFont="1" applyBorder="1" applyAlignment="1" applyProtection="1">
      <alignment horizontal="center" vertical="center" wrapText="1"/>
      <protection locked="0"/>
    </xf>
    <xf numFmtId="178" fontId="35" fillId="0" borderId="8" xfId="0" applyNumberFormat="1" applyFont="1" applyBorder="1" applyAlignment="1" applyProtection="1">
      <alignment horizontal="center" vertical="center" wrapText="1"/>
      <protection locked="0"/>
    </xf>
    <xf numFmtId="178" fontId="35" fillId="0" borderId="90" xfId="0" applyNumberFormat="1" applyFont="1" applyBorder="1" applyAlignment="1" applyProtection="1">
      <alignment horizontal="center" vertical="center" wrapText="1"/>
      <protection locked="0"/>
    </xf>
    <xf numFmtId="0" fontId="35" fillId="0" borderId="131" xfId="0" applyFont="1" applyBorder="1" applyAlignment="1">
      <alignment horizontal="center" vertical="center" wrapText="1"/>
    </xf>
    <xf numFmtId="0" fontId="35" fillId="0" borderId="129" xfId="0" applyFont="1" applyBorder="1" applyAlignment="1">
      <alignment horizontal="center" vertical="center" wrapText="1"/>
    </xf>
    <xf numFmtId="5" fontId="35" fillId="0" borderId="12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center" vertical="center" wrapText="1"/>
      <protection hidden="1"/>
    </xf>
    <xf numFmtId="5" fontId="35" fillId="0" borderId="90" xfId="0" applyNumberFormat="1" applyFont="1" applyBorder="1" applyAlignment="1" applyProtection="1">
      <alignment horizontal="center" vertical="center" wrapText="1"/>
      <protection hidden="1"/>
    </xf>
    <xf numFmtId="5" fontId="35" fillId="0" borderId="8" xfId="0" applyNumberFormat="1" applyFont="1" applyBorder="1" applyAlignment="1" applyProtection="1">
      <alignment horizontal="right" vertical="center" wrapText="1"/>
      <protection hidden="1"/>
    </xf>
    <xf numFmtId="5" fontId="35" fillId="0" borderId="8" xfId="0" applyNumberFormat="1" applyFont="1" applyBorder="1" applyAlignment="1" applyProtection="1">
      <alignment horizontal="left" vertical="center" wrapText="1"/>
      <protection hidden="1"/>
    </xf>
    <xf numFmtId="0" fontId="37" fillId="0" borderId="22" xfId="0" applyFont="1" applyFill="1" applyBorder="1" applyAlignment="1" applyProtection="1">
      <alignment vertical="center" wrapText="1"/>
      <protection hidden="1"/>
    </xf>
    <xf numFmtId="0" fontId="37" fillId="0" borderId="23" xfId="0" applyFont="1" applyFill="1" applyBorder="1" applyAlignment="1" applyProtection="1">
      <alignment vertical="center" wrapText="1"/>
      <protection hidden="1"/>
    </xf>
    <xf numFmtId="0" fontId="37" fillId="0" borderId="56" xfId="0" applyFont="1" applyFill="1" applyBorder="1" applyAlignment="1" applyProtection="1">
      <alignment vertical="center" wrapText="1"/>
      <protection hidden="1"/>
    </xf>
    <xf numFmtId="0" fontId="35" fillId="0" borderId="20" xfId="0" applyFont="1" applyBorder="1" applyAlignment="1" applyProtection="1">
      <alignment vertical="center" wrapText="1"/>
      <protection hidden="1"/>
    </xf>
    <xf numFmtId="0" fontId="35" fillId="0" borderId="10" xfId="0" applyFont="1" applyBorder="1" applyAlignment="1" applyProtection="1">
      <alignment vertical="center" wrapText="1"/>
      <protection hidden="1"/>
    </xf>
    <xf numFmtId="0" fontId="35" fillId="0" borderId="50" xfId="0" applyFont="1" applyBorder="1" applyAlignment="1" applyProtection="1">
      <alignment vertical="center" wrapText="1"/>
      <protection hidden="1"/>
    </xf>
    <xf numFmtId="0" fontId="47" fillId="3" borderId="29" xfId="0" applyFont="1" applyFill="1" applyBorder="1" applyAlignment="1" applyProtection="1">
      <alignment horizontal="center" vertical="center" wrapText="1" shrinkToFit="1"/>
      <protection hidden="1"/>
    </xf>
    <xf numFmtId="0" fontId="35" fillId="3" borderId="0" xfId="0" applyFont="1" applyFill="1" applyBorder="1" applyAlignment="1" applyProtection="1">
      <alignment horizontal="center" vertical="center" wrapText="1" shrinkToFit="1"/>
      <protection hidden="1"/>
    </xf>
    <xf numFmtId="0" fontId="35" fillId="3" borderId="28" xfId="0" applyFont="1" applyFill="1" applyBorder="1" applyAlignment="1" applyProtection="1">
      <alignment horizontal="center" vertical="center" wrapText="1" shrinkToFit="1"/>
      <protection hidden="1"/>
    </xf>
    <xf numFmtId="0" fontId="35" fillId="0" borderId="25" xfId="0" applyFont="1" applyFill="1" applyBorder="1" applyAlignment="1" applyProtection="1">
      <alignment horizontal="center" vertical="center" wrapText="1"/>
      <protection hidden="1"/>
    </xf>
    <xf numFmtId="0" fontId="35" fillId="0" borderId="23" xfId="0" applyFont="1" applyFill="1" applyBorder="1" applyAlignment="1" applyProtection="1">
      <alignment horizontal="center" vertical="center" wrapText="1"/>
      <protection hidden="1"/>
    </xf>
    <xf numFmtId="0" fontId="35" fillId="0" borderId="24" xfId="0" applyFont="1" applyFill="1" applyBorder="1" applyAlignment="1" applyProtection="1">
      <alignment horizontal="center" vertical="center" wrapText="1"/>
      <protection hidden="1"/>
    </xf>
    <xf numFmtId="5" fontId="35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9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 vertical="center" wrapText="1"/>
    </xf>
    <xf numFmtId="0" fontId="35" fillId="0" borderId="22" xfId="0" applyFont="1" applyBorder="1" applyAlignment="1" applyProtection="1">
      <alignment horizontal="center" vertical="center" wrapText="1"/>
      <protection hidden="1"/>
    </xf>
    <xf numFmtId="0" fontId="35" fillId="0" borderId="24" xfId="0" applyFont="1" applyBorder="1" applyAlignment="1" applyProtection="1">
      <alignment horizontal="center" vertical="center" wrapText="1"/>
      <protection hidden="1"/>
    </xf>
    <xf numFmtId="0" fontId="35" fillId="0" borderId="31" xfId="0" applyFont="1" applyBorder="1" applyAlignment="1" applyProtection="1">
      <alignment horizontal="center" vertical="center" wrapText="1"/>
      <protection hidden="1"/>
    </xf>
    <xf numFmtId="0" fontId="35" fillId="0" borderId="1" xfId="0" applyFont="1" applyBorder="1" applyAlignment="1" applyProtection="1">
      <alignment horizontal="center" vertical="center" wrapText="1"/>
      <protection hidden="1"/>
    </xf>
    <xf numFmtId="0" fontId="35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7" fillId="0" borderId="39" xfId="0" applyFont="1" applyBorder="1" applyAlignment="1" applyProtection="1">
      <alignment horizontal="center" vertical="center" wrapText="1"/>
      <protection hidden="1"/>
    </xf>
    <xf numFmtId="0" fontId="37" fillId="0" borderId="36" xfId="0" applyFont="1" applyBorder="1" applyAlignment="1" applyProtection="1">
      <alignment horizontal="center" vertical="center" wrapText="1"/>
      <protection hidden="1"/>
    </xf>
    <xf numFmtId="0" fontId="2" fillId="0" borderId="22" xfId="0" applyFont="1" applyFill="1" applyBorder="1" applyAlignment="1" applyProtection="1">
      <alignment vertical="center" wrapText="1"/>
      <protection hidden="1"/>
    </xf>
    <xf numFmtId="5" fontId="35" fillId="0" borderId="25" xfId="0" applyNumberFormat="1" applyFont="1" applyBorder="1" applyAlignment="1" applyProtection="1">
      <alignment horizontal="center" vertical="center" wrapText="1"/>
      <protection hidden="1"/>
    </xf>
    <xf numFmtId="5" fontId="35" fillId="0" borderId="23" xfId="0" applyNumberFormat="1" applyFont="1" applyBorder="1" applyAlignment="1" applyProtection="1">
      <alignment horizontal="center" vertical="center" wrapText="1"/>
      <protection hidden="1"/>
    </xf>
    <xf numFmtId="5" fontId="35" fillId="0" borderId="56" xfId="0" applyNumberFormat="1" applyFont="1" applyBorder="1" applyAlignment="1" applyProtection="1">
      <alignment horizontal="center" vertical="center" wrapText="1"/>
      <protection hidden="1"/>
    </xf>
    <xf numFmtId="0" fontId="35" fillId="0" borderId="40" xfId="0" applyFont="1" applyBorder="1" applyAlignment="1" applyProtection="1">
      <alignment horizontal="center" vertical="center" wrapText="1"/>
      <protection hidden="1"/>
    </xf>
    <xf numFmtId="0" fontId="35" fillId="0" borderId="114" xfId="0" applyFont="1" applyBorder="1" applyAlignment="1" applyProtection="1">
      <alignment horizontal="center" vertical="center" wrapText="1"/>
      <protection hidden="1"/>
    </xf>
    <xf numFmtId="0" fontId="35" fillId="0" borderId="104" xfId="0" applyFont="1" applyBorder="1" applyAlignment="1" applyProtection="1">
      <alignment horizontal="center" vertical="center"/>
      <protection hidden="1"/>
    </xf>
    <xf numFmtId="0" fontId="35" fillId="0" borderId="126" xfId="0" applyFont="1" applyBorder="1" applyAlignment="1" applyProtection="1">
      <alignment horizontal="center" vertical="center"/>
      <protection hidden="1"/>
    </xf>
    <xf numFmtId="0" fontId="35" fillId="0" borderId="93" xfId="0" applyFont="1" applyBorder="1" applyAlignment="1" applyProtection="1">
      <alignment horizontal="center" vertical="center" wrapText="1"/>
      <protection hidden="1"/>
    </xf>
    <xf numFmtId="0" fontId="35" fillId="0" borderId="51" xfId="0" applyFont="1" applyBorder="1" applyAlignment="1" applyProtection="1">
      <alignment horizontal="center" vertical="center" wrapText="1"/>
      <protection hidden="1"/>
    </xf>
    <xf numFmtId="5" fontId="35" fillId="0" borderId="45" xfId="0" applyNumberFormat="1" applyFont="1" applyBorder="1" applyAlignment="1" applyProtection="1">
      <alignment horizontal="center" vertical="center" wrapText="1"/>
      <protection hidden="1"/>
    </xf>
    <xf numFmtId="5" fontId="35" fillId="0" borderId="43" xfId="0" applyNumberFormat="1" applyFont="1" applyBorder="1" applyAlignment="1" applyProtection="1">
      <alignment horizontal="center" vertical="center" wrapText="1"/>
      <protection hidden="1"/>
    </xf>
    <xf numFmtId="5" fontId="35" fillId="0" borderId="44" xfId="0" applyNumberFormat="1" applyFont="1" applyBorder="1" applyAlignment="1" applyProtection="1">
      <alignment horizontal="center" vertical="center" wrapText="1"/>
      <protection hidden="1"/>
    </xf>
    <xf numFmtId="0" fontId="35" fillId="0" borderId="45" xfId="0" applyFont="1" applyBorder="1" applyAlignment="1" applyProtection="1">
      <alignment horizontal="center" vertical="center" wrapText="1"/>
      <protection hidden="1"/>
    </xf>
    <xf numFmtId="5" fontId="35" fillId="0" borderId="103" xfId="0" applyNumberFormat="1" applyFont="1" applyBorder="1" applyAlignment="1" applyProtection="1">
      <alignment horizontal="center" vertical="center" wrapText="1"/>
      <protection hidden="1"/>
    </xf>
    <xf numFmtId="5" fontId="35" fillId="0" borderId="104" xfId="0" applyNumberFormat="1" applyFont="1" applyBorder="1" applyAlignment="1" applyProtection="1">
      <alignment horizontal="center" vertical="center" wrapText="1"/>
      <protection hidden="1"/>
    </xf>
    <xf numFmtId="5" fontId="35" fillId="0" borderId="127" xfId="0" applyNumberFormat="1" applyFont="1" applyBorder="1" applyAlignment="1" applyProtection="1">
      <alignment horizontal="center" vertical="center" wrapText="1"/>
      <protection hidden="1"/>
    </xf>
    <xf numFmtId="5" fontId="35" fillId="0" borderId="103" xfId="0" applyNumberFormat="1" applyFont="1" applyBorder="1" applyAlignment="1" applyProtection="1">
      <alignment horizontal="right" vertical="center" wrapText="1"/>
      <protection hidden="1"/>
    </xf>
    <xf numFmtId="5" fontId="35" fillId="0" borderId="104" xfId="0" applyNumberFormat="1" applyFont="1" applyBorder="1" applyAlignment="1" applyProtection="1">
      <alignment horizontal="right" vertical="center" wrapText="1"/>
      <protection hidden="1"/>
    </xf>
    <xf numFmtId="5" fontId="35" fillId="0" borderId="104" xfId="0" applyNumberFormat="1" applyFont="1" applyBorder="1" applyAlignment="1" applyProtection="1">
      <alignment horizontal="left" vertical="center" wrapText="1"/>
      <protection hidden="1"/>
    </xf>
    <xf numFmtId="5" fontId="39" fillId="0" borderId="42" xfId="0" applyNumberFormat="1" applyFont="1" applyFill="1" applyBorder="1" applyAlignment="1" applyProtection="1">
      <alignment vertical="center" wrapText="1"/>
      <protection locked="0"/>
    </xf>
    <xf numFmtId="0" fontId="35" fillId="0" borderId="93" xfId="0" applyFont="1" applyBorder="1" applyAlignment="1" applyProtection="1">
      <alignment vertical="center" wrapText="1"/>
      <protection locked="0"/>
    </xf>
    <xf numFmtId="0" fontId="45" fillId="0" borderId="43" xfId="0" applyFont="1" applyFill="1" applyBorder="1" applyAlignment="1" applyProtection="1">
      <alignment horizontal="left" vertical="center" wrapText="1"/>
      <protection hidden="1"/>
    </xf>
    <xf numFmtId="0" fontId="45" fillId="0" borderId="87" xfId="0" applyFont="1" applyBorder="1" applyAlignment="1" applyProtection="1">
      <alignment horizontal="left" vertical="center" wrapText="1"/>
      <protection hidden="1"/>
    </xf>
    <xf numFmtId="0" fontId="45" fillId="0" borderId="0" xfId="0" applyFont="1" applyAlignment="1" applyProtection="1">
      <alignment horizontal="left" vertical="center" wrapText="1"/>
      <protection hidden="1"/>
    </xf>
    <xf numFmtId="0" fontId="45" fillId="0" borderId="30" xfId="0" applyFont="1" applyBorder="1" applyAlignment="1" applyProtection="1">
      <alignment horizontal="left" vertical="center" wrapText="1"/>
      <protection hidden="1"/>
    </xf>
    <xf numFmtId="0" fontId="35" fillId="0" borderId="10" xfId="0" applyFont="1" applyBorder="1" applyAlignment="1" applyProtection="1">
      <alignment horizontal="left" vertical="center" wrapText="1"/>
      <protection hidden="1"/>
    </xf>
    <xf numFmtId="0" fontId="35" fillId="0" borderId="11" xfId="0" applyFont="1" applyBorder="1" applyAlignment="1" applyProtection="1">
      <alignment horizontal="left" vertical="center" wrapText="1"/>
      <protection hidden="1"/>
    </xf>
    <xf numFmtId="0" fontId="45" fillId="0" borderId="18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0" fontId="35" fillId="0" borderId="19" xfId="0" applyFont="1" applyBorder="1" applyAlignment="1" applyProtection="1">
      <alignment horizontal="center" vertical="center" wrapText="1"/>
      <protection hidden="1"/>
    </xf>
    <xf numFmtId="0" fontId="35" fillId="0" borderId="4" xfId="0" applyFont="1" applyBorder="1" applyAlignment="1" applyProtection="1">
      <alignment horizontal="center" vertical="center" wrapText="1"/>
      <protection hidden="1"/>
    </xf>
    <xf numFmtId="0" fontId="35" fillId="0" borderId="5" xfId="0" applyFont="1" applyBorder="1" applyProtection="1">
      <alignment vertical="center"/>
      <protection hidden="1"/>
    </xf>
    <xf numFmtId="0" fontId="35" fillId="0" borderId="19" xfId="0" applyFont="1" applyBorder="1" applyProtection="1">
      <alignment vertical="center"/>
      <protection hidden="1"/>
    </xf>
    <xf numFmtId="0" fontId="35" fillId="0" borderId="9" xfId="0" applyFont="1" applyBorder="1" applyProtection="1">
      <alignment vertical="center"/>
      <protection hidden="1"/>
    </xf>
    <xf numFmtId="0" fontId="35" fillId="0" borderId="10" xfId="0" applyFont="1" applyBorder="1" applyProtection="1">
      <alignment vertical="center"/>
      <protection hidden="1"/>
    </xf>
    <xf numFmtId="0" fontId="35" fillId="0" borderId="21" xfId="0" applyFont="1" applyBorder="1" applyProtection="1">
      <alignment vertical="center"/>
      <protection hidden="1"/>
    </xf>
    <xf numFmtId="0" fontId="38" fillId="0" borderId="23" xfId="0" applyFont="1" applyBorder="1" applyAlignment="1" applyProtection="1">
      <alignment vertical="center"/>
      <protection hidden="1"/>
    </xf>
    <xf numFmtId="0" fontId="38" fillId="0" borderId="0" xfId="0" applyFont="1" applyBorder="1" applyAlignment="1" applyProtection="1">
      <alignment vertical="center"/>
      <protection hidden="1"/>
    </xf>
    <xf numFmtId="0" fontId="35" fillId="0" borderId="23" xfId="0" applyFont="1" applyBorder="1" applyAlignment="1" applyProtection="1">
      <alignment horizontal="left" vertical="center" wrapText="1"/>
      <protection hidden="1"/>
    </xf>
    <xf numFmtId="0" fontId="35" fillId="0" borderId="26" xfId="0" applyFont="1" applyBorder="1" applyAlignment="1" applyProtection="1">
      <alignment horizontal="left" vertical="center" wrapText="1"/>
      <protection hidden="1"/>
    </xf>
    <xf numFmtId="0" fontId="35" fillId="0" borderId="0" xfId="0" applyFont="1" applyBorder="1" applyAlignment="1" applyProtection="1">
      <alignment horizontal="left" vertical="center" wrapText="1"/>
      <protection hidden="1"/>
    </xf>
    <xf numFmtId="0" fontId="35" fillId="0" borderId="30" xfId="0" applyFont="1" applyBorder="1" applyAlignment="1" applyProtection="1">
      <alignment horizontal="left"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</xf>
    <xf numFmtId="0" fontId="39" fillId="0" borderId="0" xfId="0" applyFont="1" applyFill="1" applyAlignment="1" applyProtection="1">
      <alignment horizontal="center" vertical="center" wrapText="1"/>
    </xf>
    <xf numFmtId="0" fontId="39" fillId="0" borderId="0" xfId="0" applyFont="1" applyFill="1" applyAlignment="1" applyProtection="1">
      <alignment horizontal="center" vertical="center" wrapText="1"/>
      <protection hidden="1"/>
    </xf>
    <xf numFmtId="0" fontId="40" fillId="0" borderId="0" xfId="0" applyFont="1" applyFill="1" applyAlignment="1" applyProtection="1">
      <alignment horizontal="left" vertical="center" wrapText="1"/>
      <protection hidden="1"/>
    </xf>
    <xf numFmtId="0" fontId="39" fillId="2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locked="0"/>
    </xf>
    <xf numFmtId="0" fontId="40" fillId="0" borderId="0" xfId="0" applyFont="1" applyFill="1" applyAlignment="1" applyProtection="1">
      <alignment horizontal="left" vertical="center" wrapText="1"/>
      <protection locked="0"/>
    </xf>
    <xf numFmtId="0" fontId="35" fillId="0" borderId="5" xfId="0" applyFont="1" applyBorder="1" applyAlignment="1" applyProtection="1">
      <alignment vertical="center"/>
      <protection hidden="1"/>
    </xf>
    <xf numFmtId="0" fontId="35" fillId="0" borderId="9" xfId="0" applyFont="1" applyBorder="1" applyAlignment="1" applyProtection="1">
      <alignment vertical="center"/>
      <protection hidden="1"/>
    </xf>
    <xf numFmtId="0" fontId="35" fillId="0" borderId="10" xfId="0" applyFont="1" applyBorder="1" applyAlignment="1" applyProtection="1">
      <alignment vertical="center"/>
      <protection hidden="1"/>
    </xf>
    <xf numFmtId="0" fontId="35" fillId="0" borderId="4" xfId="0" applyFont="1" applyBorder="1" applyAlignment="1" applyProtection="1">
      <alignment vertical="center"/>
      <protection hidden="1"/>
    </xf>
    <xf numFmtId="0" fontId="35" fillId="0" borderId="6" xfId="0" applyFont="1" applyBorder="1" applyAlignment="1" applyProtection="1">
      <alignment vertical="center"/>
      <protection hidden="1"/>
    </xf>
    <xf numFmtId="0" fontId="35" fillId="0" borderId="11" xfId="0" applyFont="1" applyBorder="1" applyAlignment="1" applyProtection="1">
      <alignment vertical="center"/>
      <protection hidden="1"/>
    </xf>
    <xf numFmtId="0" fontId="44" fillId="0" borderId="0" xfId="0" applyFont="1" applyFill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right" vertical="center" shrinkToFit="1"/>
      <protection hidden="1"/>
    </xf>
    <xf numFmtId="0" fontId="35" fillId="2" borderId="22" xfId="0" applyFont="1" applyFill="1" applyBorder="1" applyAlignment="1" applyProtection="1">
      <alignment horizontal="center" vertical="center" wrapText="1"/>
      <protection hidden="1"/>
    </xf>
    <xf numFmtId="0" fontId="35" fillId="2" borderId="23" xfId="0" applyFont="1" applyFill="1" applyBorder="1" applyAlignment="1" applyProtection="1">
      <alignment horizontal="center" vertical="center" wrapText="1"/>
      <protection hidden="1"/>
    </xf>
    <xf numFmtId="0" fontId="35" fillId="2" borderId="24" xfId="0" applyFont="1" applyFill="1" applyBorder="1" applyAlignment="1" applyProtection="1">
      <alignment horizontal="center" vertical="center" wrapText="1"/>
      <protection hidden="1"/>
    </xf>
    <xf numFmtId="0" fontId="35" fillId="2" borderId="27" xfId="0" applyFont="1" applyFill="1" applyBorder="1" applyAlignment="1" applyProtection="1">
      <alignment horizontal="center" vertical="center" wrapText="1"/>
      <protection hidden="1"/>
    </xf>
    <xf numFmtId="0" fontId="35" fillId="2" borderId="0" xfId="0" applyFont="1" applyFill="1" applyBorder="1" applyAlignment="1" applyProtection="1">
      <alignment horizontal="center" vertical="center" wrapText="1"/>
      <protection hidden="1"/>
    </xf>
    <xf numFmtId="0" fontId="35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5" fillId="0" borderId="1" xfId="0" applyFont="1" applyBorder="1" applyAlignment="1" applyProtection="1">
      <alignment horizontal="center" vertical="center"/>
      <protection hidden="1"/>
    </xf>
    <xf numFmtId="176" fontId="36" fillId="0" borderId="1" xfId="0" applyNumberFormat="1" applyFont="1" applyBorder="1" applyAlignment="1" applyProtection="1">
      <alignment horizontal="center" vertical="center"/>
      <protection locked="0"/>
    </xf>
    <xf numFmtId="0" fontId="35" fillId="0" borderId="2" xfId="0" applyFont="1" applyBorder="1" applyAlignment="1" applyProtection="1">
      <alignment horizontal="center" vertical="center" wrapText="1"/>
      <protection hidden="1"/>
    </xf>
    <xf numFmtId="0" fontId="35" fillId="0" borderId="3" xfId="0" applyFont="1" applyBorder="1" applyAlignment="1" applyProtection="1">
      <alignment horizontal="center" vertical="center" wrapText="1"/>
      <protection hidden="1"/>
    </xf>
    <xf numFmtId="0" fontId="35" fillId="0" borderId="4" xfId="0" applyFont="1" applyFill="1" applyBorder="1" applyAlignment="1" applyProtection="1">
      <alignment horizontal="center" vertical="center"/>
      <protection hidden="1"/>
    </xf>
    <xf numFmtId="0" fontId="35" fillId="0" borderId="5" xfId="0" applyFont="1" applyFill="1" applyBorder="1" applyAlignment="1" applyProtection="1">
      <alignment horizontal="center" vertical="center"/>
      <protection hidden="1"/>
    </xf>
    <xf numFmtId="0" fontId="35" fillId="0" borderId="6" xfId="0" applyFont="1" applyFill="1" applyBorder="1" applyAlignment="1" applyProtection="1">
      <alignment horizontal="center" vertical="center"/>
      <protection hidden="1"/>
    </xf>
    <xf numFmtId="0" fontId="35" fillId="0" borderId="9" xfId="0" applyFont="1" applyFill="1" applyBorder="1" applyAlignment="1" applyProtection="1">
      <alignment horizontal="center" vertical="center"/>
      <protection hidden="1"/>
    </xf>
    <xf numFmtId="0" fontId="35" fillId="0" borderId="10" xfId="0" applyFont="1" applyFill="1" applyBorder="1" applyAlignment="1" applyProtection="1">
      <alignment horizontal="center" vertical="center"/>
      <protection hidden="1"/>
    </xf>
    <xf numFmtId="0" fontId="35" fillId="0" borderId="11" xfId="0" applyFont="1" applyFill="1" applyBorder="1" applyAlignment="1" applyProtection="1">
      <alignment horizontal="center" vertical="center"/>
      <protection hidden="1"/>
    </xf>
    <xf numFmtId="0" fontId="38" fillId="0" borderId="25" xfId="0" applyFont="1" applyBorder="1" applyAlignment="1" applyProtection="1">
      <alignment vertical="center"/>
      <protection hidden="1"/>
    </xf>
    <xf numFmtId="0" fontId="38" fillId="0" borderId="9" xfId="0" applyFont="1" applyBorder="1" applyAlignment="1" applyProtection="1">
      <alignment vertical="center"/>
      <protection hidden="1"/>
    </xf>
    <xf numFmtId="0" fontId="38" fillId="0" borderId="10" xfId="0" applyFont="1" applyBorder="1" applyAlignment="1" applyProtection="1">
      <alignment vertical="center"/>
      <protection hidden="1"/>
    </xf>
    <xf numFmtId="0" fontId="38" fillId="0" borderId="29" xfId="0" applyFont="1" applyBorder="1" applyAlignment="1" applyProtection="1">
      <alignment vertical="center"/>
      <protection hidden="1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0" fillId="0" borderId="39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39" xfId="0" applyFont="1" applyFill="1" applyBorder="1" applyAlignment="1" applyProtection="1">
      <alignment horizontal="center" vertical="center" wrapText="1"/>
      <protection hidden="1"/>
    </xf>
    <xf numFmtId="0" fontId="14" fillId="0" borderId="36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Alignment="1" applyProtection="1">
      <alignment horizontal="left" vertical="top" shrinkToFit="1"/>
      <protection hidden="1"/>
    </xf>
    <xf numFmtId="0" fontId="22" fillId="0" borderId="0" xfId="0" applyFont="1" applyAlignment="1" applyProtection="1">
      <alignment horizontal="left" vertical="top" shrinkToFit="1"/>
      <protection hidden="1"/>
    </xf>
    <xf numFmtId="0" fontId="32" fillId="0" borderId="0" xfId="0" applyFont="1" applyFill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0" fontId="23" fillId="0" borderId="0" xfId="0" applyFont="1" applyFill="1" applyAlignment="1" applyProtection="1">
      <alignment horizontal="center" vertical="center" shrinkToFit="1"/>
      <protection hidden="1"/>
    </xf>
    <xf numFmtId="0" fontId="22" fillId="0" borderId="0" xfId="0" applyFont="1" applyAlignment="1" applyProtection="1">
      <alignment horizontal="center" vertical="center" shrinkToFit="1"/>
      <protection hidden="1"/>
    </xf>
    <xf numFmtId="0" fontId="34" fillId="0" borderId="0" xfId="0" applyFont="1" applyAlignment="1" applyProtection="1">
      <alignment horizontal="left" vertical="center" shrinkToFit="1"/>
      <protection hidden="1"/>
    </xf>
    <xf numFmtId="0" fontId="30" fillId="0" borderId="25" xfId="0" applyFont="1" applyFill="1" applyBorder="1" applyAlignment="1" applyProtection="1">
      <alignment horizontal="left" vertical="center" wrapText="1"/>
      <protection locked="0"/>
    </xf>
    <xf numFmtId="0" fontId="15" fillId="0" borderId="23" xfId="0" applyFont="1" applyFill="1" applyBorder="1" applyAlignment="1" applyProtection="1">
      <alignment horizontal="left" vertical="center" wrapText="1"/>
      <protection locked="0"/>
    </xf>
    <xf numFmtId="0" fontId="15" fillId="0" borderId="24" xfId="0" applyFont="1" applyFill="1" applyBorder="1" applyAlignment="1" applyProtection="1">
      <alignment horizontal="left" vertical="center" wrapText="1"/>
      <protection locked="0"/>
    </xf>
    <xf numFmtId="0" fontId="25" fillId="0" borderId="16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Border="1" applyAlignment="1" applyProtection="1">
      <alignment horizontal="left" vertical="top" wrapText="1"/>
      <protection hidden="1"/>
    </xf>
    <xf numFmtId="0" fontId="25" fillId="0" borderId="101" xfId="0" applyFont="1" applyBorder="1" applyAlignment="1" applyProtection="1">
      <alignment horizontal="left" vertical="top" wrapText="1"/>
      <protection hidden="1"/>
    </xf>
    <xf numFmtId="0" fontId="15" fillId="0" borderId="46" xfId="0" applyFont="1" applyBorder="1" applyAlignment="1" applyProtection="1">
      <alignment horizontal="left" vertical="center" wrapText="1"/>
      <protection hidden="1"/>
    </xf>
    <xf numFmtId="0" fontId="15" fillId="0" borderId="47" xfId="0" applyFont="1" applyBorder="1" applyAlignment="1" applyProtection="1">
      <alignment horizontal="left" vertical="center" wrapText="1"/>
      <protection hidden="1"/>
    </xf>
    <xf numFmtId="0" fontId="15" fillId="0" borderId="85" xfId="0" applyFont="1" applyBorder="1" applyAlignment="1" applyProtection="1">
      <alignment horizontal="left" vertical="center" wrapText="1"/>
      <protection hidden="1"/>
    </xf>
    <xf numFmtId="0" fontId="17" fillId="0" borderId="86" xfId="0" applyFont="1" applyBorder="1" applyAlignment="1" applyProtection="1">
      <alignment horizontal="center" vertical="center" wrapText="1"/>
      <protection hidden="1"/>
    </xf>
    <xf numFmtId="0" fontId="17" fillId="0" borderId="47" xfId="0" applyFont="1" applyBorder="1" applyAlignment="1" applyProtection="1">
      <alignment horizontal="center" vertical="center" wrapText="1"/>
      <protection hidden="1"/>
    </xf>
    <xf numFmtId="0" fontId="17" fillId="0" borderId="48" xfId="0" applyFont="1" applyBorder="1" applyAlignment="1" applyProtection="1">
      <alignment horizontal="center" vertical="center" wrapText="1"/>
      <protection hidden="1"/>
    </xf>
    <xf numFmtId="0" fontId="15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horizontal="center" vertical="center" wrapText="1"/>
      <protection hidden="1"/>
    </xf>
    <xf numFmtId="0" fontId="15" fillId="3" borderId="44" xfId="0" applyFont="1" applyFill="1" applyBorder="1" applyAlignment="1" applyProtection="1">
      <alignment horizontal="center" vertical="center" wrapText="1"/>
      <protection hidden="1"/>
    </xf>
    <xf numFmtId="0" fontId="15" fillId="3" borderId="9" xfId="0" applyFont="1" applyFill="1" applyBorder="1" applyAlignment="1" applyProtection="1">
      <alignment horizontal="center" vertical="center" wrapText="1"/>
      <protection hidden="1"/>
    </xf>
    <xf numFmtId="0" fontId="15" fillId="3" borderId="10" xfId="0" applyFont="1" applyFill="1" applyBorder="1" applyAlignment="1" applyProtection="1">
      <alignment horizontal="center" vertical="center" wrapText="1"/>
      <protection hidden="1"/>
    </xf>
    <xf numFmtId="0" fontId="15" fillId="3" borderId="21" xfId="0" applyFont="1" applyFill="1" applyBorder="1" applyAlignment="1" applyProtection="1">
      <alignment horizontal="center" vertical="center" wrapText="1"/>
      <protection hidden="1"/>
    </xf>
    <xf numFmtId="0" fontId="15" fillId="0" borderId="35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wrapText="1"/>
      <protection hidden="1"/>
    </xf>
    <xf numFmtId="0" fontId="15" fillId="0" borderId="37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hidden="1"/>
    </xf>
    <xf numFmtId="0" fontId="15" fillId="5" borderId="39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0" fillId="0" borderId="113" xfId="0" applyFont="1" applyBorder="1" applyAlignment="1" applyProtection="1">
      <alignment horizontal="center" vertical="center" wrapText="1"/>
      <protection hidden="1"/>
    </xf>
    <xf numFmtId="0" fontId="15" fillId="0" borderId="113" xfId="0" applyFont="1" applyBorder="1" applyAlignment="1" applyProtection="1">
      <alignment horizontal="center" vertical="center" wrapText="1"/>
      <protection hidden="1"/>
    </xf>
    <xf numFmtId="0" fontId="0" fillId="0" borderId="39" xfId="0" applyFont="1" applyFill="1" applyBorder="1" applyAlignment="1" applyProtection="1">
      <alignment horizontal="center" vertical="center" wrapText="1"/>
      <protection hidden="1"/>
    </xf>
    <xf numFmtId="0" fontId="15" fillId="0" borderId="36" xfId="0" applyFont="1" applyFill="1" applyBorder="1" applyAlignment="1" applyProtection="1">
      <alignment horizontal="center" vertical="center" wrapText="1"/>
      <protection hidden="1"/>
    </xf>
    <xf numFmtId="0" fontId="15" fillId="0" borderId="38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32" fillId="0" borderId="0" xfId="0" applyFont="1" applyFill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horizontal="center" vertical="center" shrinkToFit="1"/>
      <protection locked="0"/>
    </xf>
    <xf numFmtId="0" fontId="33" fillId="0" borderId="0" xfId="0" applyFont="1" applyFill="1" applyAlignment="1" applyProtection="1">
      <alignment horizontal="left" vertical="center" shrinkToFit="1"/>
      <protection locked="0"/>
    </xf>
    <xf numFmtId="0" fontId="34" fillId="0" borderId="0" xfId="0" applyFont="1" applyAlignment="1" applyProtection="1">
      <alignment horizontal="left" vertical="center" shrinkToFit="1"/>
      <protection locked="0"/>
    </xf>
    <xf numFmtId="0" fontId="23" fillId="0" borderId="0" xfId="0" applyFont="1" applyAlignment="1" applyProtection="1">
      <alignment horizontal="right"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  <xf numFmtId="0" fontId="27" fillId="0" borderId="31" xfId="0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30" fillId="0" borderId="106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33" xfId="0" applyFont="1" applyFill="1" applyBorder="1" applyAlignment="1" applyProtection="1">
      <alignment horizontal="left" vertical="center" wrapText="1"/>
      <protection locked="0"/>
    </xf>
    <xf numFmtId="0" fontId="30" fillId="0" borderId="1" xfId="0" applyFont="1" applyFill="1" applyBorder="1" applyAlignment="1" applyProtection="1">
      <alignment horizontal="left" vertical="center" wrapText="1"/>
      <protection locked="0"/>
    </xf>
    <xf numFmtId="0" fontId="30" fillId="0" borderId="32" xfId="0" applyFont="1" applyFill="1" applyBorder="1" applyAlignment="1" applyProtection="1">
      <alignment horizontal="left" vertical="center" wrapText="1"/>
      <protection locked="0"/>
    </xf>
    <xf numFmtId="0" fontId="30" fillId="0" borderId="70" xfId="0" applyFont="1" applyFill="1" applyBorder="1" applyAlignment="1" applyProtection="1">
      <alignment horizontal="left" vertical="center" wrapText="1"/>
      <protection locked="0"/>
    </xf>
    <xf numFmtId="0" fontId="30" fillId="0" borderId="71" xfId="0" applyFont="1" applyFill="1" applyBorder="1" applyAlignment="1" applyProtection="1">
      <alignment horizontal="left" vertical="center" wrapText="1"/>
      <protection locked="0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8" xfId="0" applyFont="1" applyFill="1" applyBorder="1" applyAlignment="1" applyProtection="1">
      <alignment horizontal="center" vertical="center" wrapText="1"/>
      <protection locked="0"/>
    </xf>
    <xf numFmtId="0" fontId="30" fillId="0" borderId="123" xfId="0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0" fontId="15" fillId="0" borderId="90" xfId="0" applyFont="1" applyFill="1" applyBorder="1" applyAlignment="1" applyProtection="1">
      <alignment horizontal="left" vertical="center" wrapText="1"/>
      <protection locked="0"/>
    </xf>
    <xf numFmtId="0" fontId="30" fillId="0" borderId="12" xfId="0" applyFont="1" applyFill="1" applyBorder="1" applyAlignment="1" applyProtection="1">
      <alignment horizontal="left" vertical="center" wrapText="1"/>
      <protection locked="0"/>
    </xf>
    <xf numFmtId="0" fontId="30" fillId="0" borderId="8" xfId="0" applyFont="1" applyFill="1" applyBorder="1" applyAlignment="1" applyProtection="1">
      <alignment horizontal="left" vertical="center" wrapText="1"/>
      <protection locked="0"/>
    </xf>
    <xf numFmtId="0" fontId="30" fillId="0" borderId="90" xfId="0" applyFont="1" applyFill="1" applyBorder="1" applyAlignment="1" applyProtection="1">
      <alignment horizontal="left" vertical="center" wrapText="1"/>
      <protection locked="0"/>
    </xf>
    <xf numFmtId="0" fontId="30" fillId="0" borderId="124" xfId="0" applyFont="1" applyFill="1" applyBorder="1" applyAlignment="1" applyProtection="1">
      <alignment horizontal="left" vertical="center" wrapText="1"/>
      <protection locked="0"/>
    </xf>
    <xf numFmtId="0" fontId="30" fillId="0" borderId="125" xfId="0" applyFont="1" applyFill="1" applyBorder="1" applyAlignment="1" applyProtection="1">
      <alignment horizontal="left" vertical="center" wrapText="1"/>
      <protection locked="0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15" fillId="3" borderId="23" xfId="0" applyFont="1" applyFill="1" applyBorder="1" applyAlignment="1" applyProtection="1">
      <alignment vertical="center" wrapText="1"/>
      <protection hidden="1"/>
    </xf>
    <xf numFmtId="0" fontId="15" fillId="3" borderId="26" xfId="0" applyFont="1" applyFill="1" applyBorder="1" applyAlignment="1" applyProtection="1">
      <alignment vertical="center" wrapText="1"/>
      <protection hidden="1"/>
    </xf>
    <xf numFmtId="0" fontId="15" fillId="3" borderId="9" xfId="0" applyFont="1" applyFill="1" applyBorder="1" applyAlignment="1" applyProtection="1">
      <alignment vertical="center" wrapText="1"/>
      <protection hidden="1"/>
    </xf>
    <xf numFmtId="0" fontId="15" fillId="3" borderId="10" xfId="0" applyFont="1" applyFill="1" applyBorder="1" applyAlignment="1" applyProtection="1">
      <alignment vertical="center" wrapText="1"/>
      <protection hidden="1"/>
    </xf>
    <xf numFmtId="0" fontId="15" fillId="3" borderId="11" xfId="0" applyFont="1" applyFill="1" applyBorder="1" applyAlignment="1" applyProtection="1">
      <alignment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40" xfId="0" applyFont="1" applyBorder="1" applyAlignment="1" applyProtection="1">
      <alignment horizontal="center" vertical="center" wrapText="1"/>
    </xf>
    <xf numFmtId="0" fontId="15" fillId="0" borderId="114" xfId="0" applyFont="1" applyBorder="1" applyAlignment="1" applyProtection="1">
      <alignment horizontal="center" vertical="center" wrapText="1"/>
      <protection hidden="1"/>
    </xf>
    <xf numFmtId="0" fontId="15" fillId="0" borderId="104" xfId="0" applyFont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vertical="center" wrapText="1"/>
      <protection hidden="1"/>
    </xf>
    <xf numFmtId="0" fontId="15" fillId="0" borderId="8" xfId="0" applyFont="1" applyBorder="1" applyAlignment="1" applyProtection="1">
      <alignment vertical="center" wrapText="1"/>
      <protection hidden="1"/>
    </xf>
    <xf numFmtId="5" fontId="15" fillId="0" borderId="42" xfId="0" applyNumberFormat="1" applyFont="1" applyBorder="1" applyAlignment="1" applyProtection="1">
      <alignment horizontal="center" vertical="center" wrapText="1"/>
      <protection hidden="1"/>
    </xf>
    <xf numFmtId="5" fontId="15" fillId="0" borderId="43" xfId="0" applyNumberFormat="1" applyFont="1" applyBorder="1" applyAlignment="1" applyProtection="1">
      <alignment horizontal="center" vertical="center" wrapText="1"/>
      <protection hidden="1"/>
    </xf>
    <xf numFmtId="5" fontId="15" fillId="0" borderId="4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vertical="center" wrapText="1"/>
      <protection hidden="1"/>
    </xf>
    <xf numFmtId="0" fontId="15" fillId="0" borderId="10" xfId="0" applyFont="1" applyBorder="1" applyAlignment="1" applyProtection="1">
      <alignment vertical="center" wrapText="1"/>
      <protection hidden="1"/>
    </xf>
    <xf numFmtId="0" fontId="15" fillId="0" borderId="21" xfId="0" applyFont="1" applyBorder="1" applyAlignment="1" applyProtection="1">
      <alignment vertical="center" wrapText="1"/>
      <protection hidden="1"/>
    </xf>
    <xf numFmtId="5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177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vertical="center" wrapText="1"/>
      <protection hidden="1"/>
    </xf>
    <xf numFmtId="0" fontId="15" fillId="3" borderId="44" xfId="0" applyFont="1" applyFill="1" applyBorder="1" applyAlignment="1" applyProtection="1">
      <alignment vertical="center" wrapText="1"/>
      <protection hidden="1"/>
    </xf>
    <xf numFmtId="0" fontId="15" fillId="3" borderId="21" xfId="0" applyFont="1" applyFill="1" applyBorder="1" applyAlignment="1" applyProtection="1">
      <alignment vertical="center" wrapText="1"/>
      <protection hidden="1"/>
    </xf>
    <xf numFmtId="5" fontId="19" fillId="3" borderId="45" xfId="0" applyNumberFormat="1" applyFont="1" applyFill="1" applyBorder="1" applyAlignment="1" applyProtection="1">
      <alignment vertical="center" wrapText="1"/>
      <protection hidden="1"/>
    </xf>
    <xf numFmtId="0" fontId="19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87" xfId="0" applyFont="1" applyFill="1" applyBorder="1" applyAlignment="1" applyProtection="1">
      <alignment vertical="center" wrapText="1"/>
      <protection hidden="1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30" fillId="0" borderId="57" xfId="0" applyFont="1" applyFill="1" applyBorder="1" applyAlignment="1" applyProtection="1">
      <alignment horizontal="left" vertical="center" wrapText="1"/>
      <protection locked="0"/>
    </xf>
    <xf numFmtId="0" fontId="30" fillId="0" borderId="23" xfId="0" applyFont="1" applyFill="1" applyBorder="1" applyAlignment="1" applyProtection="1">
      <alignment horizontal="left" vertical="center" wrapText="1"/>
      <protection locked="0"/>
    </xf>
    <xf numFmtId="0" fontId="30" fillId="0" borderId="24" xfId="0" applyFont="1" applyFill="1" applyBorder="1" applyAlignment="1" applyProtection="1">
      <alignment horizontal="left" vertical="center" wrapText="1"/>
      <protection locked="0"/>
    </xf>
    <xf numFmtId="0" fontId="30" fillId="0" borderId="63" xfId="0" applyFont="1" applyFill="1" applyBorder="1" applyAlignment="1" applyProtection="1">
      <alignment horizontal="left" vertical="center" wrapText="1"/>
      <protection locked="0"/>
    </xf>
    <xf numFmtId="0" fontId="30" fillId="0" borderId="64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5" fontId="15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horizontal="center" vertical="center" wrapText="1"/>
      <protection hidden="1"/>
    </xf>
    <xf numFmtId="0" fontId="15" fillId="0" borderId="51" xfId="0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Fill="1" applyBorder="1" applyAlignment="1" applyProtection="1">
      <alignment horizontal="center" vertical="center" wrapText="1"/>
      <protection hidden="1"/>
    </xf>
    <xf numFmtId="0" fontId="15" fillId="0" borderId="21" xfId="0" applyFont="1" applyFill="1" applyBorder="1" applyAlignment="1" applyProtection="1">
      <alignment horizontal="center" vertical="center" wrapText="1"/>
      <protection hidden="1"/>
    </xf>
    <xf numFmtId="5" fontId="15" fillId="6" borderId="2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24" xfId="0" applyFont="1" applyFill="1" applyBorder="1" applyAlignment="1" applyProtection="1">
      <alignment vertical="center" wrapText="1"/>
      <protection hidden="1"/>
    </xf>
    <xf numFmtId="177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9" fillId="3" borderId="25" xfId="0" applyNumberFormat="1" applyFont="1" applyFill="1" applyBorder="1" applyAlignment="1" applyProtection="1">
      <alignment vertical="center" wrapText="1"/>
      <protection hidden="1"/>
    </xf>
    <xf numFmtId="0" fontId="2" fillId="0" borderId="45" xfId="0" applyFont="1" applyFill="1" applyBorder="1" applyAlignment="1" applyProtection="1">
      <alignment horizontal="center" vertical="center" wrapText="1"/>
      <protection hidden="1"/>
    </xf>
    <xf numFmtId="0" fontId="17" fillId="0" borderId="43" xfId="0" applyFont="1" applyFill="1" applyBorder="1" applyAlignment="1" applyProtection="1">
      <alignment horizontal="center" vertical="center" wrapText="1"/>
      <protection hidden="1"/>
    </xf>
    <xf numFmtId="0" fontId="17" fillId="0" borderId="87" xfId="0" applyFont="1" applyFill="1" applyBorder="1" applyAlignment="1" applyProtection="1">
      <alignment horizontal="center" vertical="center" wrapText="1"/>
      <protection hidden="1"/>
    </xf>
    <xf numFmtId="0" fontId="17" fillId="0" borderId="29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30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0" fontId="17" fillId="0" borderId="10" xfId="0" applyFont="1" applyFill="1" applyBorder="1" applyAlignment="1" applyProtection="1">
      <alignment horizontal="center" vertical="center" wrapText="1"/>
      <protection hidden="1"/>
    </xf>
    <xf numFmtId="0" fontId="17" fillId="0" borderId="11" xfId="0" applyFont="1" applyFill="1" applyBorder="1" applyAlignment="1" applyProtection="1">
      <alignment horizontal="center" vertical="center" wrapText="1"/>
      <protection hidden="1"/>
    </xf>
    <xf numFmtId="177" fontId="15" fillId="0" borderId="118" xfId="0" applyNumberFormat="1" applyFont="1" applyBorder="1" applyAlignment="1" applyProtection="1">
      <alignment horizontal="center" vertical="center" wrapText="1"/>
      <protection locked="0"/>
    </xf>
    <xf numFmtId="177" fontId="15" fillId="0" borderId="92" xfId="0" applyNumberFormat="1" applyFont="1" applyBorder="1" applyAlignment="1" applyProtection="1">
      <alignment vertical="center" wrapText="1"/>
      <protection locked="0"/>
    </xf>
    <xf numFmtId="177" fontId="15" fillId="0" borderId="119" xfId="0" applyNumberFormat="1" applyFont="1" applyBorder="1" applyAlignment="1" applyProtection="1">
      <alignment vertical="center" wrapText="1"/>
      <protection locked="0"/>
    </xf>
    <xf numFmtId="177" fontId="15" fillId="0" borderId="120" xfId="0" applyNumberFormat="1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90" xfId="0" applyFont="1" applyBorder="1" applyAlignment="1" applyProtection="1">
      <alignment horizontal="left" vertical="center" wrapText="1"/>
      <protection hidden="1"/>
    </xf>
    <xf numFmtId="5" fontId="15" fillId="0" borderId="45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Protection="1">
      <alignment vertical="center"/>
      <protection hidden="1"/>
    </xf>
    <xf numFmtId="0" fontId="15" fillId="0" borderId="44" xfId="0" applyFont="1" applyBorder="1" applyProtection="1">
      <alignment vertical="center"/>
      <protection hidden="1"/>
    </xf>
    <xf numFmtId="0" fontId="15" fillId="0" borderId="29" xfId="0" applyFont="1" applyBorder="1" applyProtection="1">
      <alignment vertical="center"/>
      <protection hidden="1"/>
    </xf>
    <xf numFmtId="0" fontId="15" fillId="0" borderId="0" xfId="0" applyFont="1" applyBorder="1" applyProtection="1">
      <alignment vertical="center"/>
      <protection hidden="1"/>
    </xf>
    <xf numFmtId="0" fontId="15" fillId="0" borderId="28" xfId="0" applyFont="1" applyBorder="1" applyProtection="1">
      <alignment vertical="center"/>
      <protection hidden="1"/>
    </xf>
    <xf numFmtId="0" fontId="15" fillId="0" borderId="9" xfId="0" applyFont="1" applyBorder="1" applyProtection="1">
      <alignment vertical="center"/>
      <protection hidden="1"/>
    </xf>
    <xf numFmtId="0" fontId="15" fillId="0" borderId="10" xfId="0" applyFont="1" applyBorder="1" applyProtection="1">
      <alignment vertical="center"/>
      <protection hidden="1"/>
    </xf>
    <xf numFmtId="0" fontId="15" fillId="0" borderId="21" xfId="0" applyFont="1" applyBorder="1" applyProtection="1">
      <alignment vertical="center"/>
      <protection hidden="1"/>
    </xf>
    <xf numFmtId="177" fontId="0" fillId="0" borderId="45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Alignment="1" applyProtection="1">
      <alignment horizontal="center" vertical="center" wrapText="1"/>
      <protection hidden="1"/>
    </xf>
    <xf numFmtId="0" fontId="15" fillId="0" borderId="94" xfId="0" applyFont="1" applyBorder="1" applyAlignment="1" applyProtection="1">
      <alignment horizontal="center" vertical="center" wrapText="1"/>
      <protection hidden="1"/>
    </xf>
    <xf numFmtId="0" fontId="15" fillId="0" borderId="95" xfId="0" applyFont="1" applyBorder="1" applyAlignment="1" applyProtection="1">
      <alignment horizontal="center" vertical="center" wrapText="1"/>
      <protection hidden="1"/>
    </xf>
    <xf numFmtId="0" fontId="28" fillId="0" borderId="43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>
      <alignment vertical="center" wrapText="1"/>
    </xf>
    <xf numFmtId="5" fontId="15" fillId="0" borderId="93" xfId="0" applyNumberFormat="1" applyFont="1" applyBorder="1" applyAlignment="1" applyProtection="1">
      <alignment horizontal="center" vertical="center" wrapText="1"/>
      <protection hidden="1"/>
    </xf>
    <xf numFmtId="5" fontId="15" fillId="0" borderId="0" xfId="0" applyNumberFormat="1" applyFont="1" applyBorder="1" applyAlignment="1" applyProtection="1">
      <alignment horizontal="center" vertical="center" wrapText="1"/>
      <protection hidden="1"/>
    </xf>
    <xf numFmtId="5" fontId="15" fillId="0" borderId="28" xfId="0" applyNumberFormat="1" applyFont="1" applyBorder="1" applyAlignment="1" applyProtection="1">
      <alignment horizontal="center" vertical="center" wrapText="1"/>
      <protection hidden="1"/>
    </xf>
    <xf numFmtId="5" fontId="15" fillId="0" borderId="51" xfId="0" applyNumberFormat="1" applyFont="1" applyBorder="1" applyAlignment="1" applyProtection="1">
      <alignment horizontal="center" vertical="center" wrapText="1"/>
      <protection hidden="1"/>
    </xf>
    <xf numFmtId="5" fontId="15" fillId="0" borderId="10" xfId="0" applyNumberFormat="1" applyFont="1" applyBorder="1" applyAlignment="1" applyProtection="1">
      <alignment horizontal="center" vertical="center" wrapText="1"/>
      <protection hidden="1"/>
    </xf>
    <xf numFmtId="5" fontId="15" fillId="0" borderId="21" xfId="0" applyNumberFormat="1" applyFont="1" applyBorder="1" applyAlignment="1" applyProtection="1">
      <alignment horizontal="center" vertical="center" wrapText="1"/>
      <protection hidden="1"/>
    </xf>
    <xf numFmtId="0" fontId="0" fillId="0" borderId="84" xfId="0" applyFont="1" applyBorder="1" applyAlignment="1" applyProtection="1">
      <alignment horizontal="center" vertical="center" wrapText="1"/>
      <protection hidden="1"/>
    </xf>
    <xf numFmtId="0" fontId="15" fillId="0" borderId="107" xfId="0" applyFont="1" applyBorder="1" applyAlignment="1" applyProtection="1">
      <alignment horizontal="center" vertical="center" wrapText="1"/>
      <protection hidden="1"/>
    </xf>
    <xf numFmtId="0" fontId="15" fillId="0" borderId="27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hidden="1"/>
    </xf>
    <xf numFmtId="0" fontId="15" fillId="0" borderId="41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50" xfId="0" applyFont="1" applyBorder="1" applyAlignment="1" applyProtection="1">
      <alignment horizontal="center" vertical="center" wrapText="1"/>
      <protection hidden="1"/>
    </xf>
    <xf numFmtId="0" fontId="29" fillId="3" borderId="31" xfId="0" applyFont="1" applyFill="1" applyBorder="1" applyAlignment="1" applyProtection="1">
      <alignment horizontal="left" vertical="top" wrapText="1"/>
      <protection hidden="1"/>
    </xf>
    <xf numFmtId="0" fontId="29" fillId="3" borderId="1" xfId="0" applyFont="1" applyFill="1" applyBorder="1" applyAlignment="1" applyProtection="1">
      <alignment horizontal="left" vertical="top" wrapText="1"/>
      <protection hidden="1"/>
    </xf>
    <xf numFmtId="0" fontId="30" fillId="3" borderId="100" xfId="0" applyFont="1" applyFill="1" applyBorder="1" applyAlignment="1" applyProtection="1">
      <alignment horizontal="left" vertical="top" wrapText="1"/>
      <protection hidden="1"/>
    </xf>
    <xf numFmtId="0" fontId="30" fillId="3" borderId="15" xfId="0" applyFont="1" applyFill="1" applyBorder="1" applyAlignment="1" applyProtection="1">
      <alignment horizontal="left" vertical="top" wrapText="1"/>
      <protection hidden="1"/>
    </xf>
    <xf numFmtId="0" fontId="30" fillId="3" borderId="101" xfId="0" applyFont="1" applyFill="1" applyBorder="1" applyAlignment="1" applyProtection="1">
      <alignment horizontal="left" vertical="top" wrapText="1"/>
      <protection hidden="1"/>
    </xf>
    <xf numFmtId="0" fontId="30" fillId="3" borderId="121" xfId="0" applyFont="1" applyFill="1" applyBorder="1" applyAlignment="1" applyProtection="1">
      <alignment horizontal="left" vertical="top" wrapText="1"/>
      <protection hidden="1"/>
    </xf>
    <xf numFmtId="0" fontId="30" fillId="3" borderId="16" xfId="0" applyFont="1" applyFill="1" applyBorder="1" applyAlignment="1" applyProtection="1">
      <alignment horizontal="left" vertical="top" wrapText="1"/>
      <protection hidden="1"/>
    </xf>
    <xf numFmtId="0" fontId="31" fillId="3" borderId="121" xfId="0" applyFont="1" applyFill="1" applyBorder="1" applyAlignment="1" applyProtection="1">
      <alignment horizontal="left" vertical="top" wrapText="1"/>
      <protection hidden="1"/>
    </xf>
    <xf numFmtId="0" fontId="31" fillId="3" borderId="122" xfId="0" applyFont="1" applyFill="1" applyBorder="1" applyAlignment="1" applyProtection="1">
      <alignment horizontal="left" vertical="top" wrapText="1"/>
      <protection hidden="1"/>
    </xf>
    <xf numFmtId="177" fontId="0" fillId="0" borderId="43" xfId="0" applyNumberFormat="1" applyFont="1" applyBorder="1" applyAlignment="1" applyProtection="1">
      <alignment horizontal="center" vertical="center" wrapText="1"/>
      <protection hidden="1"/>
    </xf>
    <xf numFmtId="177" fontId="0" fillId="0" borderId="44" xfId="0" applyNumberFormat="1" applyFont="1" applyBorder="1" applyAlignment="1" applyProtection="1">
      <alignment horizontal="center" vertical="center" wrapText="1"/>
      <protection hidden="1"/>
    </xf>
    <xf numFmtId="177" fontId="0" fillId="0" borderId="0" xfId="0" applyNumberFormat="1" applyFont="1" applyBorder="1" applyAlignment="1" applyProtection="1">
      <alignment horizontal="center" vertical="center" wrapText="1"/>
      <protection hidden="1"/>
    </xf>
    <xf numFmtId="177" fontId="0" fillId="0" borderId="28" xfId="0" applyNumberFormat="1" applyFont="1" applyBorder="1" applyAlignment="1" applyProtection="1">
      <alignment horizontal="center" vertical="center" wrapText="1"/>
      <protection hidden="1"/>
    </xf>
    <xf numFmtId="177" fontId="0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28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5" fillId="3" borderId="45" xfId="0" applyFont="1" applyFill="1" applyBorder="1" applyAlignment="1" applyProtection="1">
      <alignment horizontal="left" vertical="center" wrapText="1"/>
      <protection hidden="1"/>
    </xf>
    <xf numFmtId="0" fontId="15" fillId="3" borderId="43" xfId="0" applyFont="1" applyFill="1" applyBorder="1" applyAlignment="1" applyProtection="1">
      <alignment horizontal="left" vertical="center" wrapText="1"/>
      <protection hidden="1"/>
    </xf>
    <xf numFmtId="0" fontId="15" fillId="3" borderId="87" xfId="0" applyFont="1" applyFill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left"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15" fillId="3" borderId="30" xfId="0" applyFont="1" applyFill="1" applyBorder="1" applyAlignment="1" applyProtection="1">
      <alignment horizontal="left" vertical="center" wrapText="1"/>
      <protection hidden="1"/>
    </xf>
    <xf numFmtId="0" fontId="15" fillId="0" borderId="29" xfId="0" applyFont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15" fillId="0" borderId="30" xfId="0" applyFont="1" applyBorder="1" applyAlignment="1" applyProtection="1">
      <alignment horizontal="left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15" fillId="0" borderId="34" xfId="0" applyFont="1" applyBorder="1" applyAlignment="1" applyProtection="1">
      <alignment horizontal="left" vertical="center" wrapText="1"/>
      <protection hidden="1"/>
    </xf>
    <xf numFmtId="0" fontId="15" fillId="0" borderId="84" xfId="0" applyFont="1" applyBorder="1" applyAlignment="1" applyProtection="1">
      <alignment horizontal="center" vertical="center"/>
      <protection hidden="1"/>
    </xf>
    <xf numFmtId="0" fontId="15" fillId="0" borderId="43" xfId="0" applyFont="1" applyBorder="1" applyAlignment="1" applyProtection="1">
      <alignment horizontal="center" vertical="center"/>
      <protection hidden="1"/>
    </xf>
    <xf numFmtId="0" fontId="15" fillId="0" borderId="107" xfId="0" applyFont="1" applyBorder="1" applyAlignment="1" applyProtection="1">
      <alignment horizontal="center" vertical="center"/>
      <protection hidden="1"/>
    </xf>
    <xf numFmtId="0" fontId="15" fillId="0" borderId="108" xfId="0" applyFont="1" applyBorder="1" applyAlignment="1" applyProtection="1">
      <alignment horizontal="center" vertical="center"/>
      <protection hidden="1"/>
    </xf>
    <xf numFmtId="0" fontId="15" fillId="0" borderId="109" xfId="0" applyFont="1" applyBorder="1" applyAlignment="1" applyProtection="1">
      <alignment horizontal="center" vertical="center"/>
      <protection hidden="1"/>
    </xf>
    <xf numFmtId="0" fontId="15" fillId="0" borderId="110" xfId="0" applyFont="1" applyBorder="1" applyAlignment="1" applyProtection="1">
      <alignment horizontal="center" vertical="center"/>
      <protection hidden="1"/>
    </xf>
    <xf numFmtId="5" fontId="15" fillId="0" borderId="111" xfId="0" applyNumberFormat="1" applyFont="1" applyBorder="1" applyAlignment="1" applyProtection="1">
      <alignment horizontal="center" vertical="center" wrapText="1"/>
      <protection hidden="1"/>
    </xf>
    <xf numFmtId="5" fontId="15" fillId="0" borderId="109" xfId="0" applyNumberFormat="1" applyFont="1" applyBorder="1" applyAlignment="1" applyProtection="1">
      <alignment horizontal="center" vertical="center" wrapText="1"/>
      <protection hidden="1"/>
    </xf>
    <xf numFmtId="5" fontId="15" fillId="0" borderId="112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Alignment="1" applyProtection="1">
      <alignment horizontal="left" vertical="center" wrapText="1"/>
      <protection hidden="1"/>
    </xf>
    <xf numFmtId="0" fontId="15" fillId="0" borderId="44" xfId="0" applyFont="1" applyBorder="1" applyAlignment="1" applyProtection="1">
      <alignment horizontal="left" vertical="center" wrapText="1"/>
      <protection hidden="1"/>
    </xf>
    <xf numFmtId="5" fontId="2" fillId="0" borderId="45" xfId="0" applyNumberFormat="1" applyFont="1" applyBorder="1" applyAlignment="1" applyProtection="1">
      <alignment horizontal="center" vertical="center" wrapText="1"/>
      <protection hidden="1"/>
    </xf>
    <xf numFmtId="5" fontId="2" fillId="0" borderId="43" xfId="0" applyNumberFormat="1" applyFont="1" applyBorder="1" applyAlignment="1" applyProtection="1">
      <alignment horizontal="center" vertical="center" wrapText="1"/>
      <protection hidden="1"/>
    </xf>
    <xf numFmtId="5" fontId="2" fillId="0" borderId="44" xfId="0" applyNumberFormat="1" applyFont="1" applyBorder="1" applyAlignment="1" applyProtection="1">
      <alignment horizontal="center" vertical="center" wrapText="1"/>
      <protection hidden="1"/>
    </xf>
    <xf numFmtId="5" fontId="2" fillId="0" borderId="29" xfId="0" applyNumberFormat="1" applyFont="1" applyBorder="1" applyAlignment="1" applyProtection="1">
      <alignment horizontal="center" vertical="center" wrapText="1"/>
      <protection hidden="1"/>
    </xf>
    <xf numFmtId="5" fontId="2" fillId="0" borderId="0" xfId="0" applyNumberFormat="1" applyFont="1" applyBorder="1" applyAlignment="1" applyProtection="1">
      <alignment horizontal="center" vertical="center" wrapText="1"/>
      <protection hidden="1"/>
    </xf>
    <xf numFmtId="5" fontId="2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 wrapText="1"/>
      <protection hidden="1"/>
    </xf>
    <xf numFmtId="0" fontId="15" fillId="0" borderId="28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5" fillId="0" borderId="41" xfId="0" applyFont="1" applyBorder="1" applyAlignment="1" applyProtection="1">
      <alignment horizontal="center" vertical="center"/>
      <protection hidden="1"/>
    </xf>
    <xf numFmtId="0" fontId="15" fillId="0" borderId="27" xfId="0" applyFont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horizontal="center" vertical="top" wrapText="1"/>
      <protection locked="0"/>
    </xf>
    <xf numFmtId="0" fontId="17" fillId="0" borderId="33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32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40" xfId="0" applyFont="1" applyFill="1" applyBorder="1" applyAlignment="1" applyProtection="1">
      <alignment horizontal="center" vertical="center" wrapText="1"/>
      <protection hidden="1"/>
    </xf>
    <xf numFmtId="0" fontId="15" fillId="0" borderId="89" xfId="0" applyFont="1" applyBorder="1" applyAlignment="1" applyProtection="1">
      <alignment horizontal="center" vertical="center" wrapText="1"/>
      <protection hidden="1"/>
    </xf>
    <xf numFmtId="0" fontId="15" fillId="0" borderId="59" xfId="0" applyFont="1" applyBorder="1" applyAlignment="1" applyProtection="1">
      <alignment horizontal="center" vertical="center" wrapText="1"/>
      <protection hidden="1"/>
    </xf>
    <xf numFmtId="0" fontId="15" fillId="0" borderId="91" xfId="0" applyFont="1" applyBorder="1" applyAlignment="1" applyProtection="1">
      <alignment horizontal="center" vertical="center" wrapText="1"/>
      <protection hidden="1"/>
    </xf>
    <xf numFmtId="0" fontId="15" fillId="0" borderId="92" xfId="0" applyFont="1" applyBorder="1" applyAlignment="1" applyProtection="1">
      <alignment horizontal="center" vertical="center" wrapText="1"/>
      <protection hidden="1"/>
    </xf>
    <xf numFmtId="0" fontId="15" fillId="0" borderId="97" xfId="0" applyFont="1" applyBorder="1" applyAlignment="1" applyProtection="1">
      <alignment horizontal="center" vertical="center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25" xfId="0" applyFont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0" borderId="56" xfId="0" applyFont="1" applyBorder="1" applyAlignment="1" applyProtection="1">
      <alignment horizontal="left" vertical="center" wrapText="1"/>
      <protection hidden="1"/>
    </xf>
    <xf numFmtId="5" fontId="15" fillId="0" borderId="52" xfId="0" applyNumberFormat="1" applyFont="1" applyBorder="1" applyAlignment="1" applyProtection="1">
      <alignment horizontal="left" vertical="center" wrapText="1"/>
      <protection hidden="1"/>
    </xf>
    <xf numFmtId="5" fontId="15" fillId="0" borderId="53" xfId="0" applyNumberFormat="1" applyFont="1" applyBorder="1" applyAlignment="1" applyProtection="1">
      <alignment horizontal="left" vertical="center" wrapText="1"/>
      <protection hidden="1"/>
    </xf>
    <xf numFmtId="5" fontId="15" fillId="0" borderId="88" xfId="0" applyNumberFormat="1" applyFont="1" applyBorder="1" applyAlignment="1" applyProtection="1">
      <alignment horizontal="left" vertical="center" wrapText="1"/>
      <protection hidden="1"/>
    </xf>
    <xf numFmtId="5" fontId="27" fillId="0" borderId="98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15" fillId="0" borderId="99" xfId="0" applyFont="1" applyBorder="1" applyAlignment="1" applyProtection="1">
      <alignment horizontal="left" vertical="center" wrapText="1"/>
      <protection hidden="1"/>
    </xf>
    <xf numFmtId="5" fontId="27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01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01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57" xfId="0" applyNumberFormat="1" applyFont="1" applyBorder="1" applyAlignment="1" applyProtection="1">
      <alignment horizontal="center" vertical="center" wrapText="1"/>
      <protection hidden="1"/>
    </xf>
    <xf numFmtId="5" fontId="15" fillId="0" borderId="23" xfId="0" applyNumberFormat="1" applyFont="1" applyBorder="1" applyAlignment="1" applyProtection="1">
      <alignment horizontal="center" vertical="center" wrapText="1"/>
      <protection hidden="1"/>
    </xf>
    <xf numFmtId="5" fontId="15" fillId="0" borderId="24" xfId="0" applyNumberFormat="1" applyFont="1" applyBorder="1" applyAlignment="1" applyProtection="1">
      <alignment horizontal="center" vertical="center" wrapText="1"/>
      <protection hidden="1"/>
    </xf>
    <xf numFmtId="5" fontId="0" fillId="0" borderId="12" xfId="0" applyNumberFormat="1" applyFont="1" applyBorder="1" applyAlignment="1" applyProtection="1">
      <alignment horizontal="center" vertical="center" wrapText="1"/>
      <protection hidden="1"/>
    </xf>
    <xf numFmtId="5" fontId="15" fillId="0" borderId="8" xfId="0" applyNumberFormat="1" applyFont="1" applyBorder="1" applyAlignment="1" applyProtection="1">
      <alignment horizontal="center" vertical="center" wrapText="1"/>
      <protection hidden="1"/>
    </xf>
    <xf numFmtId="5" fontId="15" fillId="0" borderId="90" xfId="0" applyNumberFormat="1" applyFont="1" applyBorder="1" applyAlignment="1" applyProtection="1">
      <alignment horizontal="center" vertical="center" wrapText="1"/>
      <protection hidden="1"/>
    </xf>
    <xf numFmtId="5" fontId="15" fillId="0" borderId="12" xfId="0" applyNumberFormat="1" applyFont="1" applyBorder="1" applyAlignment="1" applyProtection="1">
      <alignment horizontal="center" vertical="center" wrapText="1"/>
      <protection hidden="1"/>
    </xf>
    <xf numFmtId="5" fontId="15" fillId="0" borderId="58" xfId="0" applyNumberFormat="1" applyFont="1" applyBorder="1" applyAlignment="1" applyProtection="1">
      <alignment horizontal="center" vertical="center" wrapText="1"/>
      <protection hidden="1"/>
    </xf>
    <xf numFmtId="5" fontId="15" fillId="0" borderId="59" xfId="0" applyNumberFormat="1" applyFont="1" applyBorder="1" applyAlignment="1" applyProtection="1">
      <alignment horizontal="center" vertical="center" wrapText="1"/>
      <protection hidden="1"/>
    </xf>
    <xf numFmtId="5" fontId="15" fillId="0" borderId="60" xfId="0" applyNumberFormat="1" applyFont="1" applyBorder="1" applyAlignment="1" applyProtection="1">
      <alignment horizontal="center" vertical="center" wrapText="1"/>
      <protection hidden="1"/>
    </xf>
    <xf numFmtId="0" fontId="15" fillId="0" borderId="41" xfId="0" applyFont="1" applyBorder="1" applyAlignment="1" applyProtection="1">
      <alignment horizontal="left" vertical="center" wrapText="1"/>
      <protection hidden="1"/>
    </xf>
    <xf numFmtId="0" fontId="15" fillId="0" borderId="94" xfId="0" applyFont="1" applyBorder="1" applyAlignment="1" applyProtection="1">
      <alignment horizontal="left" vertical="center" wrapText="1"/>
      <protection hidden="1"/>
    </xf>
    <xf numFmtId="0" fontId="15" fillId="0" borderId="95" xfId="0" applyFont="1" applyBorder="1" applyAlignment="1" applyProtection="1">
      <alignment horizontal="left" vertical="center" wrapText="1"/>
      <protection hidden="1"/>
    </xf>
    <xf numFmtId="0" fontId="15" fillId="0" borderId="96" xfId="0" applyFont="1" applyBorder="1" applyAlignment="1" applyProtection="1">
      <alignment horizontal="left" vertical="center" wrapText="1"/>
      <protection hidden="1"/>
    </xf>
    <xf numFmtId="5" fontId="15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94" xfId="0" applyNumberFormat="1" applyFont="1" applyBorder="1" applyAlignment="1" applyProtection="1">
      <alignment horizontal="left" vertical="center" wrapText="1"/>
      <protection hidden="1"/>
    </xf>
    <xf numFmtId="5" fontId="15" fillId="0" borderId="95" xfId="0" applyNumberFormat="1" applyFont="1" applyBorder="1" applyAlignment="1" applyProtection="1">
      <alignment horizontal="left" vertical="center" wrapText="1"/>
      <protection hidden="1"/>
    </xf>
    <xf numFmtId="5" fontId="15" fillId="0" borderId="96" xfId="0" applyNumberFormat="1" applyFont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28" xfId="0" applyFont="1" applyFill="1" applyBorder="1" applyAlignment="1" applyProtection="1">
      <alignment horizontal="center" vertical="center" wrapText="1"/>
      <protection hidden="1"/>
    </xf>
    <xf numFmtId="0" fontId="15" fillId="3" borderId="33" xfId="0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15" fillId="3" borderId="32" xfId="0" applyFont="1" applyFill="1" applyBorder="1" applyAlignment="1" applyProtection="1">
      <alignment horizontal="center" vertical="center" wrapText="1"/>
      <protection hidden="1"/>
    </xf>
    <xf numFmtId="5" fontId="15" fillId="0" borderId="87" xfId="0" applyNumberFormat="1" applyFont="1" applyBorder="1" applyAlignment="1" applyProtection="1">
      <alignment horizontal="center" vertical="center" wrapText="1"/>
      <protection hidden="1"/>
    </xf>
    <xf numFmtId="5" fontId="15" fillId="0" borderId="29" xfId="0" applyNumberFormat="1" applyFont="1" applyBorder="1" applyAlignment="1" applyProtection="1">
      <alignment horizontal="center" vertical="center" wrapText="1"/>
      <protection hidden="1"/>
    </xf>
    <xf numFmtId="5" fontId="15" fillId="0" borderId="30" xfId="0" applyNumberFormat="1" applyFont="1" applyBorder="1" applyAlignment="1" applyProtection="1">
      <alignment horizontal="center" vertical="center" wrapText="1"/>
      <protection hidden="1"/>
    </xf>
    <xf numFmtId="5" fontId="15" fillId="0" borderId="33" xfId="0" applyNumberFormat="1" applyFont="1" applyBorder="1" applyAlignment="1" applyProtection="1">
      <alignment horizontal="center" vertical="center" wrapText="1"/>
      <protection hidden="1"/>
    </xf>
    <xf numFmtId="5" fontId="15" fillId="0" borderId="1" xfId="0" applyNumberFormat="1" applyFont="1" applyBorder="1" applyAlignment="1" applyProtection="1">
      <alignment horizontal="center" vertical="center" wrapText="1"/>
      <protection hidden="1"/>
    </xf>
    <xf numFmtId="5" fontId="15" fillId="0" borderId="34" xfId="0" applyNumberFormat="1" applyFont="1" applyBorder="1" applyAlignment="1" applyProtection="1">
      <alignment horizontal="center" vertical="center" wrapText="1"/>
      <protection hidden="1"/>
    </xf>
    <xf numFmtId="0" fontId="17" fillId="0" borderId="52" xfId="0" applyFont="1" applyBorder="1" applyAlignment="1" applyProtection="1">
      <alignment horizontal="left" vertical="center"/>
      <protection hidden="1"/>
    </xf>
    <xf numFmtId="0" fontId="17" fillId="0" borderId="53" xfId="0" applyFont="1" applyBorder="1" applyAlignment="1" applyProtection="1">
      <alignment horizontal="left" vertical="center"/>
      <protection hidden="1"/>
    </xf>
    <xf numFmtId="0" fontId="17" fillId="0" borderId="88" xfId="0" applyFont="1" applyBorder="1" applyAlignment="1" applyProtection="1">
      <alignment horizontal="left" vertical="center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Protection="1">
      <alignment vertical="center"/>
      <protection hidden="1"/>
    </xf>
    <xf numFmtId="0" fontId="15" fillId="3" borderId="68" xfId="0" applyFont="1" applyFill="1" applyBorder="1" applyAlignment="1">
      <alignment horizontal="center" vertical="center"/>
    </xf>
    <xf numFmtId="0" fontId="15" fillId="3" borderId="71" xfId="0" applyFont="1" applyFill="1" applyBorder="1" applyAlignment="1">
      <alignment horizontal="center" vertical="center"/>
    </xf>
    <xf numFmtId="0" fontId="15" fillId="0" borderId="72" xfId="0" applyFont="1" applyBorder="1" applyAlignment="1" applyProtection="1">
      <alignment horizontal="center" vertical="center" wrapText="1"/>
      <protection hidden="1"/>
    </xf>
    <xf numFmtId="0" fontId="15" fillId="0" borderId="73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76" xfId="0" applyFont="1" applyBorder="1" applyAlignment="1" applyProtection="1">
      <alignment horizontal="center" vertical="center" wrapText="1"/>
      <protection hidden="1"/>
    </xf>
    <xf numFmtId="0" fontId="15" fillId="0" borderId="77" xfId="0" applyFont="1" applyBorder="1" applyAlignment="1" applyProtection="1">
      <alignment horizontal="center" vertical="center" wrapText="1"/>
      <protection hidden="1"/>
    </xf>
    <xf numFmtId="0" fontId="15" fillId="0" borderId="78" xfId="0" applyFont="1" applyBorder="1" applyAlignment="1" applyProtection="1">
      <alignment horizontal="center" vertical="center" wrapText="1"/>
      <protection hidden="1"/>
    </xf>
    <xf numFmtId="0" fontId="15" fillId="0" borderId="74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9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15" fillId="0" borderId="79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25" fillId="0" borderId="82" xfId="0" applyFont="1" applyBorder="1" applyAlignment="1" applyProtection="1">
      <alignment horizontal="center" vertical="center" wrapText="1"/>
      <protection hidden="1"/>
    </xf>
    <xf numFmtId="0" fontId="25" fillId="0" borderId="80" xfId="0" applyFont="1" applyBorder="1" applyAlignment="1" applyProtection="1">
      <alignment horizontal="center" vertical="center" wrapText="1"/>
      <protection hidden="1"/>
    </xf>
    <xf numFmtId="0" fontId="25" fillId="0" borderId="81" xfId="0" applyFont="1" applyBorder="1" applyAlignment="1" applyProtection="1">
      <alignment horizontal="center" vertical="center" wrapText="1"/>
      <protection hidden="1"/>
    </xf>
    <xf numFmtId="0" fontId="15" fillId="0" borderId="82" xfId="0" applyFont="1" applyBorder="1" applyAlignment="1" applyProtection="1">
      <alignment horizontal="center" vertical="center" wrapText="1"/>
      <protection hidden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5" fontId="15" fillId="3" borderId="66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0" xfId="0" applyNumberFormat="1" applyFont="1" applyFill="1" applyBorder="1" applyAlignment="1" applyProtection="1">
      <alignment horizontal="center" vertical="center" wrapText="1"/>
      <protection hidden="1"/>
    </xf>
    <xf numFmtId="0" fontId="0" fillId="12" borderId="39" xfId="0" applyFont="1" applyFill="1" applyBorder="1" applyAlignment="1">
      <alignment horizontal="center" vertical="center" wrapText="1"/>
    </xf>
    <xf numFmtId="0" fontId="14" fillId="12" borderId="36" xfId="0" applyFont="1" applyFill="1" applyBorder="1" applyAlignment="1">
      <alignment horizontal="center" vertical="center" wrapText="1"/>
    </xf>
    <xf numFmtId="0" fontId="14" fillId="12" borderId="40" xfId="0" applyFont="1" applyFill="1" applyBorder="1" applyAlignment="1">
      <alignment horizontal="center" vertical="center" wrapText="1"/>
    </xf>
    <xf numFmtId="5" fontId="0" fillId="4" borderId="62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3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3" xfId="0" applyNumberFormat="1" applyFont="1" applyFill="1" applyBorder="1" applyAlignment="1" applyProtection="1">
      <alignment horizontal="center" vertical="center"/>
      <protection hidden="1"/>
    </xf>
    <xf numFmtId="5" fontId="14" fillId="4" borderId="70" xfId="0" applyNumberFormat="1" applyFont="1" applyFill="1" applyBorder="1" applyAlignment="1" applyProtection="1">
      <alignment horizontal="center" vertical="center"/>
      <protection hidden="1"/>
    </xf>
    <xf numFmtId="0" fontId="3" fillId="12" borderId="67" xfId="0" applyFont="1" applyFill="1" applyBorder="1" applyAlignment="1">
      <alignment horizontal="center" vertical="center" wrapText="1"/>
    </xf>
    <xf numFmtId="0" fontId="3" fillId="12" borderId="68" xfId="0" applyFont="1" applyFill="1" applyBorder="1" applyAlignment="1">
      <alignment horizontal="center" vertical="center" wrapText="1"/>
    </xf>
    <xf numFmtId="0" fontId="3" fillId="12" borderId="70" xfId="0" applyFont="1" applyFill="1" applyBorder="1" applyAlignment="1">
      <alignment horizontal="center" vertical="center" wrapText="1"/>
    </xf>
    <xf numFmtId="0" fontId="3" fillId="12" borderId="71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  <protection hidden="1"/>
    </xf>
    <xf numFmtId="0" fontId="15" fillId="0" borderId="23" xfId="0" applyFont="1" applyBorder="1" applyAlignment="1" applyProtection="1">
      <alignment horizontal="center" vertical="center" wrapText="1"/>
      <protection hidden="1"/>
    </xf>
    <xf numFmtId="0" fontId="15" fillId="0" borderId="56" xfId="0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5" fontId="15" fillId="0" borderId="25" xfId="0" applyNumberFormat="1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15" fillId="3" borderId="58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61" xfId="0" applyFont="1" applyFill="1" applyBorder="1" applyAlignment="1">
      <alignment horizontal="center" vertical="center" wrapText="1"/>
    </xf>
    <xf numFmtId="5" fontId="15" fillId="0" borderId="52" xfId="0" applyNumberFormat="1" applyFont="1" applyBorder="1" applyAlignment="1" applyProtection="1">
      <alignment horizontal="center" vertical="center" wrapText="1"/>
      <protection hidden="1"/>
    </xf>
    <xf numFmtId="5" fontId="15" fillId="0" borderId="53" xfId="0" applyNumberFormat="1" applyFont="1" applyBorder="1" applyAlignment="1" applyProtection="1">
      <alignment horizontal="center" vertical="center" wrapText="1"/>
      <protection hidden="1"/>
    </xf>
    <xf numFmtId="5" fontId="15" fillId="0" borderId="54" xfId="0" applyNumberFormat="1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 vertical="center"/>
      <protection hidden="1"/>
    </xf>
    <xf numFmtId="0" fontId="15" fillId="0" borderId="50" xfId="0" applyFont="1" applyBorder="1" applyAlignment="1" applyProtection="1">
      <alignment horizontal="center" vertical="center"/>
      <protection hidden="1"/>
    </xf>
    <xf numFmtId="5" fontId="15" fillId="0" borderId="46" xfId="0" applyNumberFormat="1" applyFont="1" applyBorder="1" applyAlignment="1" applyProtection="1">
      <alignment horizontal="center" vertical="center" wrapText="1"/>
      <protection hidden="1"/>
    </xf>
    <xf numFmtId="5" fontId="15" fillId="0" borderId="47" xfId="0" applyNumberFormat="1" applyFont="1" applyBorder="1" applyAlignment="1" applyProtection="1">
      <alignment horizontal="center" vertical="center" wrapText="1"/>
      <protection hidden="1"/>
    </xf>
    <xf numFmtId="5" fontId="15" fillId="0" borderId="48" xfId="0" applyNumberFormat="1" applyFont="1" applyBorder="1" applyAlignment="1" applyProtection="1">
      <alignment horizontal="center" vertical="center" wrapText="1"/>
      <protection hidden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 applyProtection="1">
      <alignment horizontal="center" vertical="center" wrapText="1"/>
      <protection hidden="1"/>
    </xf>
    <xf numFmtId="0" fontId="15" fillId="2" borderId="23" xfId="0" applyFont="1" applyFill="1" applyBorder="1" applyAlignment="1" applyProtection="1">
      <alignment horizontal="center" vertical="center" wrapText="1"/>
      <protection hidden="1"/>
    </xf>
    <xf numFmtId="0" fontId="15" fillId="2" borderId="24" xfId="0" applyFont="1" applyFill="1" applyBorder="1" applyAlignment="1" applyProtection="1">
      <alignment horizontal="center" vertical="center" wrapText="1"/>
      <protection hidden="1"/>
    </xf>
    <xf numFmtId="0" fontId="15" fillId="2" borderId="27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28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28" xfId="0" applyFont="1" applyBorder="1" applyAlignment="1" applyProtection="1">
      <alignment horizontal="center" vertical="center" wrapText="1"/>
      <protection hidden="1"/>
    </xf>
    <xf numFmtId="0" fontId="15" fillId="0" borderId="39" xfId="0" applyFont="1" applyBorder="1" applyAlignment="1" applyProtection="1">
      <alignment horizontal="center"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vertical="center"/>
      <protection hidden="1"/>
    </xf>
    <xf numFmtId="0" fontId="15" fillId="0" borderId="9" xfId="0" applyFont="1" applyBorder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15" fillId="0" borderId="4" xfId="0" applyFont="1" applyBorder="1" applyAlignment="1" applyProtection="1">
      <alignment vertical="center"/>
      <protection hidden="1"/>
    </xf>
    <xf numFmtId="0" fontId="15" fillId="0" borderId="6" xfId="0" applyFont="1" applyBorder="1" applyAlignment="1" applyProtection="1">
      <alignment vertical="center"/>
      <protection hidden="1"/>
    </xf>
    <xf numFmtId="0" fontId="15" fillId="0" borderId="11" xfId="0" applyFont="1" applyBorder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right" vertical="center" shrinkToFit="1"/>
      <protection hidden="1"/>
    </xf>
    <xf numFmtId="0" fontId="15" fillId="0" borderId="4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left" vertical="top" wrapText="1"/>
      <protection hidden="1"/>
    </xf>
    <xf numFmtId="0" fontId="15" fillId="0" borderId="28" xfId="0" applyFont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 applyProtection="1">
      <alignment horizontal="left" vertical="top"/>
      <protection hidden="1"/>
    </xf>
    <xf numFmtId="0" fontId="15" fillId="0" borderId="21" xfId="0" applyFont="1" applyBorder="1" applyAlignment="1" applyProtection="1">
      <alignment horizontal="left" vertical="top"/>
      <protection hidden="1"/>
    </xf>
    <xf numFmtId="0" fontId="15" fillId="3" borderId="3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Protection="1">
      <alignment vertical="center"/>
      <protection hidden="1"/>
    </xf>
    <xf numFmtId="0" fontId="15" fillId="0" borderId="99" xfId="0" applyFont="1" applyBorder="1" applyProtection="1">
      <alignment vertical="center"/>
      <protection hidden="1"/>
    </xf>
    <xf numFmtId="5" fontId="15" fillId="3" borderId="106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76" fontId="1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9" xfId="0" applyFont="1" applyFill="1" applyBorder="1" applyAlignment="1" applyProtection="1">
      <alignment horizontal="center" vertical="center"/>
      <protection hidden="1"/>
    </xf>
    <xf numFmtId="0" fontId="15" fillId="0" borderId="10" xfId="0" applyFont="1" applyFill="1" applyBorder="1" applyAlignment="1" applyProtection="1">
      <alignment horizontal="center" vertical="center"/>
      <protection hidden="1"/>
    </xf>
    <xf numFmtId="0" fontId="15" fillId="0" borderId="11" xfId="0" applyFont="1" applyFill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vertical="center"/>
      <protection hidden="1"/>
    </xf>
    <xf numFmtId="0" fontId="15" fillId="0" borderId="12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8" fillId="0" borderId="8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vertical="center"/>
      <protection hidden="1"/>
    </xf>
    <xf numFmtId="0" fontId="15" fillId="0" borderId="13" xfId="0" applyFont="1" applyBorder="1" applyAlignment="1" applyProtection="1">
      <alignment horizontal="left" vertical="center" wrapText="1"/>
      <protection hidden="1"/>
    </xf>
    <xf numFmtId="0" fontId="15" fillId="0" borderId="25" xfId="0" applyFont="1" applyBorder="1" applyAlignment="1" applyProtection="1">
      <alignment vertical="center"/>
      <protection hidden="1"/>
    </xf>
    <xf numFmtId="0" fontId="25" fillId="0" borderId="18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Protection="1">
      <alignment vertical="center"/>
      <protection hidden="1"/>
    </xf>
    <xf numFmtId="0" fontId="15" fillId="0" borderId="19" xfId="0" applyFont="1" applyBorder="1" applyProtection="1">
      <alignment vertical="center"/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5" fillId="0" borderId="26" xfId="0" applyFont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hidden="1"/>
    </xf>
  </cellXfs>
  <cellStyles count="1">
    <cellStyle name="標準" xfId="0" builtinId="0"/>
  </cellStyles>
  <dxfs count="101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9"/>
  <sheetViews>
    <sheetView topLeftCell="B1" zoomScaleNormal="100" zoomScaleSheetLayoutView="100" workbookViewId="0">
      <selection activeCell="AC2" sqref="AC2:AK3"/>
    </sheetView>
  </sheetViews>
  <sheetFormatPr defaultRowHeight="18.75" x14ac:dyDescent="0.45"/>
  <cols>
    <col min="1" max="41" width="3.44140625" style="66" customWidth="1"/>
    <col min="42" max="16384" width="8.88671875" style="66"/>
  </cols>
  <sheetData>
    <row r="1" spans="1:37" ht="22.5" customHeight="1" thickBot="1" x14ac:dyDescent="0.5">
      <c r="A1" s="65"/>
      <c r="B1" s="65"/>
      <c r="C1" s="96" t="s">
        <v>222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210" t="s">
        <v>0</v>
      </c>
      <c r="AD1" s="210"/>
      <c r="AE1" s="211"/>
      <c r="AF1" s="211"/>
      <c r="AG1" s="211"/>
      <c r="AH1" s="211"/>
      <c r="AI1" s="211"/>
      <c r="AJ1" s="211"/>
    </row>
    <row r="2" spans="1:37" ht="11.25" customHeight="1" x14ac:dyDescent="0.4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7"/>
      <c r="V2" s="67"/>
      <c r="W2" s="67"/>
      <c r="X2" s="65"/>
      <c r="Y2" s="65"/>
      <c r="Z2" s="212" t="s">
        <v>1</v>
      </c>
      <c r="AA2" s="196"/>
      <c r="AB2" s="196"/>
      <c r="AC2" s="215"/>
      <c r="AD2" s="216"/>
      <c r="AE2" s="216"/>
      <c r="AF2" s="216"/>
      <c r="AG2" s="216"/>
      <c r="AH2" s="216"/>
      <c r="AI2" s="216"/>
      <c r="AJ2" s="216"/>
      <c r="AK2" s="217"/>
    </row>
    <row r="3" spans="1:37" ht="11.25" customHeight="1" x14ac:dyDescent="0.4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7"/>
      <c r="V3" s="67"/>
      <c r="W3" s="67"/>
      <c r="X3" s="65"/>
      <c r="Y3" s="65"/>
      <c r="Z3" s="213"/>
      <c r="AA3" s="214"/>
      <c r="AB3" s="214"/>
      <c r="AC3" s="218"/>
      <c r="AD3" s="219"/>
      <c r="AE3" s="219"/>
      <c r="AF3" s="219"/>
      <c r="AG3" s="219"/>
      <c r="AH3" s="219"/>
      <c r="AI3" s="219"/>
      <c r="AJ3" s="219"/>
      <c r="AK3" s="220"/>
    </row>
    <row r="4" spans="1:37" ht="11.25" customHeight="1" x14ac:dyDescent="0.45"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8"/>
      <c r="V4" s="68"/>
      <c r="W4" s="68"/>
      <c r="X4" s="65"/>
      <c r="Y4" s="65"/>
      <c r="Z4" s="228" t="s">
        <v>2</v>
      </c>
      <c r="AA4" s="229"/>
      <c r="AB4" s="229"/>
      <c r="AC4" s="221" t="s">
        <v>190</v>
      </c>
      <c r="AD4" s="223" t="s">
        <v>4</v>
      </c>
      <c r="AE4" s="223"/>
      <c r="AF4" s="224" t="str">
        <f>IF(AC4="☑","□","☑")</f>
        <v>□</v>
      </c>
      <c r="AG4" s="223" t="s">
        <v>97</v>
      </c>
      <c r="AH4" s="223"/>
      <c r="AI4" s="223"/>
      <c r="AJ4" s="223"/>
      <c r="AK4" s="226"/>
    </row>
    <row r="5" spans="1:37" ht="11.25" customHeight="1" x14ac:dyDescent="0.45"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8"/>
      <c r="V5" s="68"/>
      <c r="W5" s="68"/>
      <c r="X5" s="65"/>
      <c r="Y5" s="65"/>
      <c r="Z5" s="230"/>
      <c r="AA5" s="231"/>
      <c r="AB5" s="231"/>
      <c r="AC5" s="222"/>
      <c r="AD5" s="223"/>
      <c r="AE5" s="223"/>
      <c r="AF5" s="225"/>
      <c r="AG5" s="223"/>
      <c r="AH5" s="223"/>
      <c r="AI5" s="223"/>
      <c r="AJ5" s="223"/>
      <c r="AK5" s="226"/>
    </row>
    <row r="6" spans="1:37" ht="11.25" customHeight="1" x14ac:dyDescent="0.45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8"/>
      <c r="V6" s="68"/>
      <c r="W6" s="68"/>
      <c r="X6" s="65"/>
      <c r="Y6" s="65"/>
      <c r="Z6" s="230"/>
      <c r="AA6" s="231"/>
      <c r="AB6" s="231"/>
      <c r="AC6" s="221" t="s">
        <v>190</v>
      </c>
      <c r="AD6" s="214" t="s">
        <v>6</v>
      </c>
      <c r="AE6" s="214"/>
      <c r="AF6" s="224" t="str">
        <f>IF(AC6="☑","□","☑")</f>
        <v>□</v>
      </c>
      <c r="AG6" s="223" t="s">
        <v>7</v>
      </c>
      <c r="AH6" s="223"/>
      <c r="AI6" s="223"/>
      <c r="AJ6" s="223"/>
      <c r="AK6" s="226"/>
    </row>
    <row r="7" spans="1:37" ht="11.25" customHeight="1" x14ac:dyDescent="0.45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8"/>
      <c r="V7" s="68"/>
      <c r="W7" s="68"/>
      <c r="X7" s="65"/>
      <c r="Y7" s="65"/>
      <c r="Z7" s="230"/>
      <c r="AA7" s="231"/>
      <c r="AB7" s="231"/>
      <c r="AC7" s="227"/>
      <c r="AD7" s="207"/>
      <c r="AE7" s="207"/>
      <c r="AF7" s="235"/>
      <c r="AG7" s="236"/>
      <c r="AH7" s="236"/>
      <c r="AI7" s="236"/>
      <c r="AJ7" s="236"/>
      <c r="AK7" s="237"/>
    </row>
    <row r="8" spans="1:37" ht="19.5" customHeight="1" thickBot="1" x14ac:dyDescent="0.5">
      <c r="Z8" s="232"/>
      <c r="AA8" s="233"/>
      <c r="AB8" s="233"/>
      <c r="AC8" s="100" t="s">
        <v>3</v>
      </c>
      <c r="AD8" s="98" t="s">
        <v>195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238" t="str">
        <f>IF(AF6="☑","私立医科大学付属病院における
臨床試験研究経費ポイント算出表","私立医科大学付属病院における
臨床試験研究経費ポイント算出表")</f>
        <v>私立医科大学付属病院における
臨床試験研究経費ポイント算出表</v>
      </c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</row>
    <row r="10" spans="1:37" ht="15.75" customHeight="1" x14ac:dyDescent="0.45"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</row>
    <row r="11" spans="1:37" ht="15.75" customHeight="1" x14ac:dyDescent="0.45"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</row>
    <row r="12" spans="1:37" ht="15" customHeight="1" x14ac:dyDescent="0.45">
      <c r="B12" s="65"/>
      <c r="C12" s="65"/>
      <c r="D12" s="65"/>
      <c r="E12" s="65"/>
      <c r="F12" s="65"/>
      <c r="G12" s="65"/>
      <c r="H12" s="65"/>
      <c r="I12" s="65"/>
      <c r="J12" s="65"/>
      <c r="K12" s="69"/>
      <c r="L12" s="69"/>
      <c r="M12" s="69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</row>
    <row r="13" spans="1:37" ht="15" customHeight="1" thickBot="1" x14ac:dyDescent="0.5"/>
    <row r="14" spans="1:37" ht="15" customHeight="1" x14ac:dyDescent="0.45">
      <c r="B14" s="240" t="s">
        <v>98</v>
      </c>
      <c r="C14" s="190"/>
      <c r="D14" s="190"/>
      <c r="E14" s="190"/>
      <c r="F14" s="190"/>
      <c r="G14" s="199"/>
      <c r="H14" s="244"/>
      <c r="I14" s="245"/>
      <c r="J14" s="245"/>
      <c r="K14" s="245"/>
      <c r="L14" s="245"/>
      <c r="M14" s="245"/>
      <c r="N14" s="245"/>
      <c r="O14" s="246"/>
      <c r="P14" s="200" t="s">
        <v>99</v>
      </c>
      <c r="Q14" s="250"/>
      <c r="R14" s="250"/>
      <c r="S14" s="250"/>
      <c r="T14" s="250"/>
      <c r="U14" s="250"/>
      <c r="V14" s="250"/>
      <c r="W14" s="250"/>
      <c r="X14" s="253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55"/>
    </row>
    <row r="15" spans="1:37" ht="15" customHeight="1" x14ac:dyDescent="0.45">
      <c r="B15" s="241"/>
      <c r="C15" s="242"/>
      <c r="D15" s="242"/>
      <c r="E15" s="242"/>
      <c r="F15" s="242"/>
      <c r="G15" s="243"/>
      <c r="H15" s="247"/>
      <c r="I15" s="248"/>
      <c r="J15" s="248"/>
      <c r="K15" s="248"/>
      <c r="L15" s="248"/>
      <c r="M15" s="248"/>
      <c r="N15" s="248"/>
      <c r="O15" s="249"/>
      <c r="P15" s="251"/>
      <c r="Q15" s="252"/>
      <c r="R15" s="252"/>
      <c r="S15" s="252"/>
      <c r="T15" s="252"/>
      <c r="U15" s="252"/>
      <c r="V15" s="252"/>
      <c r="W15" s="252"/>
      <c r="X15" s="256"/>
      <c r="Y15" s="257"/>
      <c r="Z15" s="257"/>
      <c r="AA15" s="257"/>
      <c r="AB15" s="257"/>
      <c r="AC15" s="257"/>
      <c r="AD15" s="257"/>
      <c r="AE15" s="257"/>
      <c r="AF15" s="257"/>
      <c r="AG15" s="257"/>
      <c r="AH15" s="257"/>
      <c r="AI15" s="257"/>
      <c r="AJ15" s="257"/>
      <c r="AK15" s="258"/>
    </row>
    <row r="16" spans="1:37" ht="15" customHeight="1" x14ac:dyDescent="0.45">
      <c r="B16" s="259" t="s">
        <v>100</v>
      </c>
      <c r="C16" s="207"/>
      <c r="D16" s="207"/>
      <c r="E16" s="207"/>
      <c r="F16" s="207"/>
      <c r="G16" s="208"/>
      <c r="H16" s="260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  <c r="AF16" s="261"/>
      <c r="AG16" s="261"/>
      <c r="AH16" s="261"/>
      <c r="AI16" s="261"/>
      <c r="AJ16" s="261"/>
      <c r="AK16" s="262"/>
    </row>
    <row r="17" spans="1:37" ht="15" customHeight="1" x14ac:dyDescent="0.45">
      <c r="B17" s="191"/>
      <c r="C17" s="187"/>
      <c r="D17" s="187"/>
      <c r="E17" s="187"/>
      <c r="F17" s="187"/>
      <c r="G17" s="181"/>
      <c r="H17" s="263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5"/>
    </row>
    <row r="18" spans="1:37" ht="15" customHeight="1" x14ac:dyDescent="0.45">
      <c r="B18" s="241"/>
      <c r="C18" s="242"/>
      <c r="D18" s="242"/>
      <c r="E18" s="242"/>
      <c r="F18" s="242"/>
      <c r="G18" s="243"/>
      <c r="H18" s="266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8"/>
    </row>
    <row r="19" spans="1:37" ht="47.25" customHeight="1" thickBot="1" x14ac:dyDescent="0.5">
      <c r="B19" s="269" t="str">
        <f>IF(別表1!S13="☑","初回契約時の
目標とする被験者数","目標とする
被験者数*")</f>
        <v>目標とする
被験者数*</v>
      </c>
      <c r="C19" s="270"/>
      <c r="D19" s="270"/>
      <c r="E19" s="270"/>
      <c r="F19" s="270"/>
      <c r="G19" s="271"/>
      <c r="H19" s="272"/>
      <c r="I19" s="273"/>
      <c r="J19" s="95" t="s">
        <v>187</v>
      </c>
      <c r="K19" s="274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14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14条第1項に基づき別表1を以って更新</v>
      </c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5" t="str">
        <f>IF(AND(別表1!S13="□",OR(AF19&lt;&gt;"",AI19&lt;&gt;"")),"網掛セルの文字は削除してください。","新たな目標被験者数")</f>
        <v>新たな目標被験者数</v>
      </c>
      <c r="AD19" s="276"/>
      <c r="AE19" s="276"/>
      <c r="AF19" s="234"/>
      <c r="AG19" s="234"/>
      <c r="AH19" s="71" t="s">
        <v>188</v>
      </c>
      <c r="AI19" s="234"/>
      <c r="AJ19" s="234"/>
      <c r="AK19" s="72" t="s">
        <v>187</v>
      </c>
    </row>
    <row r="20" spans="1:37" ht="15" customHeight="1" thickBot="1" x14ac:dyDescent="0.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</row>
    <row r="21" spans="1:37" ht="18.75" customHeight="1" x14ac:dyDescent="0.45">
      <c r="A21" s="65"/>
      <c r="B21" s="189" t="s">
        <v>101</v>
      </c>
      <c r="C21" s="190"/>
      <c r="D21" s="190"/>
      <c r="E21" s="190"/>
      <c r="F21" s="190"/>
      <c r="G21" s="190"/>
      <c r="H21" s="190"/>
      <c r="I21" s="190"/>
      <c r="J21" s="190"/>
      <c r="K21" s="193" t="s">
        <v>102</v>
      </c>
      <c r="L21" s="194"/>
      <c r="M21" s="195" t="s">
        <v>103</v>
      </c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7"/>
      <c r="AG21" s="190" t="s">
        <v>104</v>
      </c>
      <c r="AH21" s="199"/>
      <c r="AI21" s="200" t="s">
        <v>82</v>
      </c>
      <c r="AJ21" s="190"/>
      <c r="AK21" s="201"/>
    </row>
    <row r="22" spans="1:37" ht="11.25" customHeight="1" x14ac:dyDescent="0.45">
      <c r="A22" s="65"/>
      <c r="B22" s="191"/>
      <c r="C22" s="187"/>
      <c r="D22" s="187"/>
      <c r="E22" s="187"/>
      <c r="F22" s="187"/>
      <c r="G22" s="187"/>
      <c r="H22" s="187"/>
      <c r="I22" s="187"/>
      <c r="J22" s="187"/>
      <c r="K22" s="183"/>
      <c r="L22" s="184"/>
      <c r="M22" s="206" t="s">
        <v>105</v>
      </c>
      <c r="N22" s="207"/>
      <c r="O22" s="207"/>
      <c r="P22" s="207"/>
      <c r="Q22" s="206" t="s">
        <v>106</v>
      </c>
      <c r="R22" s="207"/>
      <c r="S22" s="207"/>
      <c r="T22" s="208"/>
      <c r="U22" s="206" t="s">
        <v>107</v>
      </c>
      <c r="V22" s="207"/>
      <c r="W22" s="207"/>
      <c r="X22" s="208"/>
      <c r="Y22" s="206" t="s">
        <v>108</v>
      </c>
      <c r="Z22" s="207"/>
      <c r="AA22" s="207"/>
      <c r="AB22" s="208"/>
      <c r="AC22" s="206" t="s">
        <v>109</v>
      </c>
      <c r="AD22" s="207"/>
      <c r="AE22" s="207"/>
      <c r="AF22" s="208"/>
      <c r="AG22" s="187"/>
      <c r="AH22" s="181"/>
      <c r="AI22" s="202"/>
      <c r="AJ22" s="187"/>
      <c r="AK22" s="203"/>
    </row>
    <row r="23" spans="1:37" ht="11.25" customHeight="1" x14ac:dyDescent="0.45">
      <c r="A23" s="65"/>
      <c r="B23" s="191"/>
      <c r="C23" s="187"/>
      <c r="D23" s="187"/>
      <c r="E23" s="187"/>
      <c r="F23" s="187"/>
      <c r="G23" s="187"/>
      <c r="H23" s="187"/>
      <c r="I23" s="187"/>
      <c r="J23" s="187"/>
      <c r="K23" s="183"/>
      <c r="L23" s="184"/>
      <c r="M23" s="202"/>
      <c r="N23" s="187"/>
      <c r="O23" s="187"/>
      <c r="P23" s="187"/>
      <c r="Q23" s="202"/>
      <c r="R23" s="187"/>
      <c r="S23" s="187"/>
      <c r="T23" s="181"/>
      <c r="U23" s="202"/>
      <c r="V23" s="187"/>
      <c r="W23" s="187"/>
      <c r="X23" s="181"/>
      <c r="Y23" s="202"/>
      <c r="Z23" s="187"/>
      <c r="AA23" s="187"/>
      <c r="AB23" s="181"/>
      <c r="AC23" s="202"/>
      <c r="AD23" s="187"/>
      <c r="AE23" s="187"/>
      <c r="AF23" s="181"/>
      <c r="AG23" s="187"/>
      <c r="AH23" s="181"/>
      <c r="AI23" s="202"/>
      <c r="AJ23" s="187"/>
      <c r="AK23" s="203"/>
    </row>
    <row r="24" spans="1:37" ht="11.25" customHeight="1" x14ac:dyDescent="0.45">
      <c r="A24" s="65"/>
      <c r="B24" s="191"/>
      <c r="C24" s="187"/>
      <c r="D24" s="187"/>
      <c r="E24" s="187"/>
      <c r="F24" s="187"/>
      <c r="G24" s="187"/>
      <c r="H24" s="187"/>
      <c r="I24" s="187"/>
      <c r="J24" s="187"/>
      <c r="K24" s="183"/>
      <c r="L24" s="184"/>
      <c r="M24" s="183" t="s">
        <v>110</v>
      </c>
      <c r="N24" s="184"/>
      <c r="O24" s="187" t="s">
        <v>111</v>
      </c>
      <c r="P24" s="187">
        <v>1</v>
      </c>
      <c r="Q24" s="183" t="s">
        <v>102</v>
      </c>
      <c r="R24" s="184"/>
      <c r="S24" s="187" t="s">
        <v>112</v>
      </c>
      <c r="T24" s="181">
        <v>3</v>
      </c>
      <c r="U24" s="183" t="s">
        <v>102</v>
      </c>
      <c r="V24" s="184"/>
      <c r="W24" s="187" t="s">
        <v>112</v>
      </c>
      <c r="X24" s="181">
        <v>5</v>
      </c>
      <c r="Y24" s="183" t="s">
        <v>113</v>
      </c>
      <c r="Z24" s="184"/>
      <c r="AA24" s="187" t="s">
        <v>114</v>
      </c>
      <c r="AB24" s="106" t="str">
        <f>IF(AC6="☑","@","@")</f>
        <v>@</v>
      </c>
      <c r="AC24" s="183" t="s">
        <v>113</v>
      </c>
      <c r="AD24" s="184"/>
      <c r="AE24" s="187" t="s">
        <v>115</v>
      </c>
      <c r="AF24" s="106" t="s">
        <v>116</v>
      </c>
      <c r="AG24" s="187"/>
      <c r="AH24" s="181"/>
      <c r="AI24" s="202"/>
      <c r="AJ24" s="187"/>
      <c r="AK24" s="203"/>
    </row>
    <row r="25" spans="1:37" ht="11.25" customHeight="1" thickBot="1" x14ac:dyDescent="0.5">
      <c r="A25" s="65"/>
      <c r="B25" s="192"/>
      <c r="C25" s="188"/>
      <c r="D25" s="188"/>
      <c r="E25" s="188"/>
      <c r="F25" s="188"/>
      <c r="G25" s="188"/>
      <c r="H25" s="188"/>
      <c r="I25" s="188"/>
      <c r="J25" s="188"/>
      <c r="K25" s="185"/>
      <c r="L25" s="186"/>
      <c r="M25" s="185"/>
      <c r="N25" s="186"/>
      <c r="O25" s="188"/>
      <c r="P25" s="188"/>
      <c r="Q25" s="185"/>
      <c r="R25" s="186"/>
      <c r="S25" s="188"/>
      <c r="T25" s="182"/>
      <c r="U25" s="185"/>
      <c r="V25" s="186"/>
      <c r="W25" s="188"/>
      <c r="X25" s="182"/>
      <c r="Y25" s="185"/>
      <c r="Z25" s="186"/>
      <c r="AA25" s="188"/>
      <c r="AB25" s="209"/>
      <c r="AC25" s="185"/>
      <c r="AD25" s="186"/>
      <c r="AE25" s="188"/>
      <c r="AF25" s="209"/>
      <c r="AG25" s="188"/>
      <c r="AH25" s="182"/>
      <c r="AI25" s="204"/>
      <c r="AJ25" s="188"/>
      <c r="AK25" s="205"/>
    </row>
    <row r="26" spans="1:37" ht="12.75" customHeight="1" thickTop="1" x14ac:dyDescent="0.45">
      <c r="B26" s="176" t="s">
        <v>117</v>
      </c>
      <c r="C26" s="177"/>
      <c r="D26" s="177" t="s">
        <v>118</v>
      </c>
      <c r="E26" s="177"/>
      <c r="F26" s="177"/>
      <c r="G26" s="177"/>
      <c r="H26" s="177"/>
      <c r="I26" s="177"/>
      <c r="J26" s="177"/>
      <c r="K26" s="177">
        <v>2</v>
      </c>
      <c r="L26" s="178"/>
      <c r="M26" s="179" t="s">
        <v>119</v>
      </c>
      <c r="N26" s="179"/>
      <c r="O26" s="179"/>
      <c r="P26" s="179"/>
      <c r="Q26" s="179" t="s">
        <v>120</v>
      </c>
      <c r="R26" s="179"/>
      <c r="S26" s="179"/>
      <c r="T26" s="179"/>
      <c r="U26" s="180" t="s">
        <v>121</v>
      </c>
      <c r="V26" s="180"/>
      <c r="W26" s="180"/>
      <c r="X26" s="180"/>
      <c r="Y26" s="198"/>
      <c r="Z26" s="198"/>
      <c r="AA26" s="198"/>
      <c r="AB26" s="198"/>
      <c r="AC26" s="198"/>
      <c r="AD26" s="198"/>
      <c r="AE26" s="198"/>
      <c r="AF26" s="198"/>
      <c r="AG26" s="172" t="str">
        <f>IF(ISERROR(MATCH(0,INDEX(0/(M29:AF29&lt;&gt;""),),0)),"",IF(VLOOKUP(MATCH(0,INDEX(0/(M29:AF29&lt;&gt;""),),0),constant,2)=0,"",VLOOKUP(MATCH(0,INDEX(0/(M29:AF29&lt;&gt;""),),0),constant,2)*K26))</f>
        <v/>
      </c>
      <c r="AH26" s="173"/>
      <c r="AI26" s="73"/>
      <c r="AJ26" s="74"/>
      <c r="AK26" s="75"/>
    </row>
    <row r="27" spans="1:37" ht="12.75" customHeight="1" x14ac:dyDescent="0.45">
      <c r="B27" s="159"/>
      <c r="C27" s="160"/>
      <c r="D27" s="160"/>
      <c r="E27" s="160"/>
      <c r="F27" s="160"/>
      <c r="G27" s="160"/>
      <c r="H27" s="160"/>
      <c r="I27" s="160"/>
      <c r="J27" s="160"/>
      <c r="K27" s="160"/>
      <c r="L27" s="137"/>
      <c r="M27" s="142"/>
      <c r="N27" s="142"/>
      <c r="O27" s="142"/>
      <c r="P27" s="142"/>
      <c r="Q27" s="142"/>
      <c r="R27" s="142"/>
      <c r="S27" s="142"/>
      <c r="T27" s="142"/>
      <c r="U27" s="144"/>
      <c r="V27" s="144"/>
      <c r="W27" s="144"/>
      <c r="X27" s="144"/>
      <c r="Y27" s="146"/>
      <c r="Z27" s="146"/>
      <c r="AA27" s="146"/>
      <c r="AB27" s="146"/>
      <c r="AC27" s="146"/>
      <c r="AD27" s="146"/>
      <c r="AE27" s="146"/>
      <c r="AF27" s="146"/>
      <c r="AG27" s="105"/>
      <c r="AH27" s="106"/>
      <c r="AI27" s="73"/>
      <c r="AJ27" s="74"/>
      <c r="AK27" s="75"/>
    </row>
    <row r="28" spans="1:37" ht="15" customHeight="1" x14ac:dyDescent="0.45">
      <c r="B28" s="159"/>
      <c r="C28" s="160"/>
      <c r="D28" s="160"/>
      <c r="E28" s="160"/>
      <c r="F28" s="160"/>
      <c r="G28" s="160"/>
      <c r="H28" s="160"/>
      <c r="I28" s="160"/>
      <c r="J28" s="160"/>
      <c r="K28" s="160"/>
      <c r="L28" s="137"/>
      <c r="M28" s="174" t="str">
        <f>IF(M29="✔",IF(AND(ISBLANK(Q29),ISBLANK(U29),ISBLANK(Y29),ISBLANK(AC29)),"","複数✔は不可"),"")</f>
        <v/>
      </c>
      <c r="N28" s="174"/>
      <c r="O28" s="174"/>
      <c r="P28" s="174"/>
      <c r="Q28" s="174" t="str">
        <f>IF(Q29="✔",IF(AND(ISBLANK(M29),ISBLANK(U29),ISBLANK(Y29),ISBLANK(AC29)),"","複数✔は不可"),"")</f>
        <v/>
      </c>
      <c r="R28" s="174"/>
      <c r="S28" s="174"/>
      <c r="T28" s="174"/>
      <c r="U28" s="174" t="str">
        <f>IF(U29="✔",IF(AND(ISBLANK(M29),ISBLANK(Q29),ISBLANK(Y29),ISBLANK(AC29)),"","複数✔は不可"),"")</f>
        <v/>
      </c>
      <c r="V28" s="174"/>
      <c r="W28" s="174"/>
      <c r="X28" s="174"/>
      <c r="Y28" s="174" t="str">
        <f>IF(Y29="✔",IF(AND(ISBLANK(M29),ISBLANK(Q29),ISBLANK(U29),ISBLANK(AC29)),"","複数✔は不可"),"")</f>
        <v/>
      </c>
      <c r="Z28" s="174"/>
      <c r="AA28" s="174"/>
      <c r="AB28" s="174"/>
      <c r="AC28" s="174" t="str">
        <f>IF(AC29="✔",IF(AND(ISBLANK(M29),ISBLANK(Q29),ISBLANK(U29),ISBLANK(Y29)),"","複数✔は不可"),"")</f>
        <v/>
      </c>
      <c r="AD28" s="174"/>
      <c r="AE28" s="174"/>
      <c r="AF28" s="174"/>
      <c r="AG28" s="105"/>
      <c r="AH28" s="106"/>
      <c r="AI28" s="73"/>
      <c r="AJ28" s="74"/>
      <c r="AK28" s="75"/>
    </row>
    <row r="29" spans="1:37" ht="15" customHeight="1" x14ac:dyDescent="0.45">
      <c r="B29" s="159"/>
      <c r="C29" s="160"/>
      <c r="D29" s="160"/>
      <c r="E29" s="160"/>
      <c r="F29" s="160"/>
      <c r="G29" s="160"/>
      <c r="H29" s="160"/>
      <c r="I29" s="160"/>
      <c r="J29" s="160"/>
      <c r="K29" s="160"/>
      <c r="L29" s="137"/>
      <c r="M29" s="175"/>
      <c r="N29" s="111"/>
      <c r="O29" s="111"/>
      <c r="P29" s="111"/>
      <c r="Q29" s="175"/>
      <c r="R29" s="111"/>
      <c r="S29" s="111"/>
      <c r="T29" s="111"/>
      <c r="U29" s="111"/>
      <c r="V29" s="111"/>
      <c r="W29" s="111"/>
      <c r="X29" s="111"/>
      <c r="Y29" s="110"/>
      <c r="Z29" s="110"/>
      <c r="AA29" s="110"/>
      <c r="AB29" s="110"/>
      <c r="AC29" s="110"/>
      <c r="AD29" s="110"/>
      <c r="AE29" s="110"/>
      <c r="AF29" s="110"/>
      <c r="AG29" s="107"/>
      <c r="AH29" s="108"/>
      <c r="AI29" s="73"/>
      <c r="AJ29" s="74"/>
      <c r="AK29" s="75"/>
    </row>
    <row r="30" spans="1:37" ht="12.75" customHeight="1" x14ac:dyDescent="0.45">
      <c r="B30" s="159" t="s">
        <v>122</v>
      </c>
      <c r="C30" s="160"/>
      <c r="D30" s="160" t="s">
        <v>123</v>
      </c>
      <c r="E30" s="160"/>
      <c r="F30" s="160"/>
      <c r="G30" s="160"/>
      <c r="H30" s="160"/>
      <c r="I30" s="160"/>
      <c r="J30" s="160"/>
      <c r="K30" s="160">
        <v>1</v>
      </c>
      <c r="L30" s="137"/>
      <c r="M30" s="142" t="s">
        <v>124</v>
      </c>
      <c r="N30" s="142"/>
      <c r="O30" s="142"/>
      <c r="P30" s="142"/>
      <c r="Q30" s="142" t="s">
        <v>125</v>
      </c>
      <c r="R30" s="142"/>
      <c r="S30" s="142"/>
      <c r="T30" s="142"/>
      <c r="U30" s="144" t="s">
        <v>126</v>
      </c>
      <c r="V30" s="144"/>
      <c r="W30" s="144"/>
      <c r="X30" s="144"/>
      <c r="Y30" s="146"/>
      <c r="Z30" s="146"/>
      <c r="AA30" s="146"/>
      <c r="AB30" s="146"/>
      <c r="AC30" s="146"/>
      <c r="AD30" s="146"/>
      <c r="AE30" s="146"/>
      <c r="AF30" s="146"/>
      <c r="AG30" s="103" t="str">
        <f>IF(ISERROR(MATCH(0,INDEX(0/(M33:AF33&lt;&gt;""),),0)),"",IF(VLOOKUP(MATCH(0,INDEX(0/(M33:AF33&lt;&gt;""),),0),constant,2)=0,"",VLOOKUP(MATCH(0,INDEX(0/(M33:AF33&lt;&gt;""),),0),constant,2)*K30))</f>
        <v/>
      </c>
      <c r="AH30" s="104"/>
      <c r="AI30" s="73"/>
      <c r="AJ30" s="74"/>
      <c r="AK30" s="75"/>
    </row>
    <row r="31" spans="1:37" ht="12.75" customHeight="1" x14ac:dyDescent="0.45">
      <c r="B31" s="159"/>
      <c r="C31" s="160"/>
      <c r="D31" s="160"/>
      <c r="E31" s="160"/>
      <c r="F31" s="160"/>
      <c r="G31" s="160"/>
      <c r="H31" s="160"/>
      <c r="I31" s="160"/>
      <c r="J31" s="160"/>
      <c r="K31" s="160"/>
      <c r="L31" s="137"/>
      <c r="M31" s="142"/>
      <c r="N31" s="142"/>
      <c r="O31" s="142"/>
      <c r="P31" s="142"/>
      <c r="Q31" s="142"/>
      <c r="R31" s="142"/>
      <c r="S31" s="142"/>
      <c r="T31" s="142"/>
      <c r="U31" s="144"/>
      <c r="V31" s="144"/>
      <c r="W31" s="144"/>
      <c r="X31" s="144"/>
      <c r="Y31" s="146"/>
      <c r="Z31" s="146"/>
      <c r="AA31" s="146"/>
      <c r="AB31" s="146"/>
      <c r="AC31" s="146"/>
      <c r="AD31" s="146"/>
      <c r="AE31" s="146"/>
      <c r="AF31" s="146"/>
      <c r="AG31" s="105"/>
      <c r="AH31" s="106"/>
      <c r="AI31" s="73"/>
      <c r="AJ31" s="74"/>
      <c r="AK31" s="75"/>
    </row>
    <row r="32" spans="1:37" ht="15" customHeight="1" x14ac:dyDescent="0.45">
      <c r="B32" s="159"/>
      <c r="C32" s="160"/>
      <c r="D32" s="160"/>
      <c r="E32" s="160"/>
      <c r="F32" s="160"/>
      <c r="G32" s="160"/>
      <c r="H32" s="160"/>
      <c r="I32" s="160"/>
      <c r="J32" s="160"/>
      <c r="K32" s="160"/>
      <c r="L32" s="137"/>
      <c r="M32" s="109" t="str">
        <f>IF(M33="✔",IF(AND(ISBLANK(Q33),ISBLANK(U33),ISBLANK(Y33),ISBLANK(AC33)),"","複数✔は不可"),"")</f>
        <v/>
      </c>
      <c r="N32" s="109"/>
      <c r="O32" s="109"/>
      <c r="P32" s="109"/>
      <c r="Q32" s="109" t="str">
        <f>IF(Q33="✔",IF(AND(ISBLANK(M33),ISBLANK(U33),ISBLANK(Y33),ISBLANK(AC33)),"","複数✔は不可"),"")</f>
        <v/>
      </c>
      <c r="R32" s="109"/>
      <c r="S32" s="109"/>
      <c r="T32" s="109"/>
      <c r="U32" s="109" t="str">
        <f>IF(U33="✔",IF(AND(ISBLANK(M33),ISBLANK(Q33),ISBLANK(Y33),ISBLANK(AC33)),"","複数✔は不可"),"")</f>
        <v/>
      </c>
      <c r="V32" s="109"/>
      <c r="W32" s="109"/>
      <c r="X32" s="109"/>
      <c r="Y32" s="109" t="str">
        <f>IF(Y33="✔",IF(AND(ISBLANK(M33),ISBLANK(Q33),ISBLANK(U33),ISBLANK(AC33)),"","複数✔は不可"),"")</f>
        <v/>
      </c>
      <c r="Z32" s="109"/>
      <c r="AA32" s="109"/>
      <c r="AB32" s="109"/>
      <c r="AC32" s="109" t="str">
        <f>IF(AC33="✔",IF(AND(ISBLANK(M33),ISBLANK(Q33),ISBLANK(U33),ISBLANK(Y33)),"","複数✔は不可"),"")</f>
        <v/>
      </c>
      <c r="AD32" s="109"/>
      <c r="AE32" s="109"/>
      <c r="AF32" s="109"/>
      <c r="AG32" s="105"/>
      <c r="AH32" s="106"/>
      <c r="AI32" s="73"/>
      <c r="AJ32" s="74"/>
      <c r="AK32" s="75"/>
    </row>
    <row r="33" spans="2:37" ht="15" customHeight="1" x14ac:dyDescent="0.45">
      <c r="B33" s="159"/>
      <c r="C33" s="160"/>
      <c r="D33" s="160"/>
      <c r="E33" s="160"/>
      <c r="F33" s="160"/>
      <c r="G33" s="160"/>
      <c r="H33" s="160"/>
      <c r="I33" s="160"/>
      <c r="J33" s="160"/>
      <c r="K33" s="160"/>
      <c r="L33" s="137"/>
      <c r="M33" s="111"/>
      <c r="N33" s="111"/>
      <c r="O33" s="111"/>
      <c r="P33" s="111"/>
      <c r="Q33" s="111"/>
      <c r="R33" s="111"/>
      <c r="S33" s="111"/>
      <c r="T33" s="111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07"/>
      <c r="AH33" s="108"/>
      <c r="AI33" s="73"/>
      <c r="AJ33" s="74"/>
      <c r="AK33" s="75"/>
    </row>
    <row r="34" spans="2:37" ht="18.75" customHeight="1" x14ac:dyDescent="0.45">
      <c r="B34" s="159" t="s">
        <v>127</v>
      </c>
      <c r="C34" s="160"/>
      <c r="D34" s="160" t="str">
        <f>IF(AF6="☑","治験機器の適用または経路","治験薬の投与の経路")</f>
        <v>治験薬の投与の経路</v>
      </c>
      <c r="E34" s="160"/>
      <c r="F34" s="160"/>
      <c r="G34" s="160"/>
      <c r="H34" s="160"/>
      <c r="I34" s="160"/>
      <c r="J34" s="160"/>
      <c r="K34" s="160">
        <v>1</v>
      </c>
      <c r="L34" s="137"/>
      <c r="M34" s="164" t="str">
        <f>IF(AF6="☑","外用・経口","外用・経口")</f>
        <v>外用・経口</v>
      </c>
      <c r="N34" s="164"/>
      <c r="O34" s="164"/>
      <c r="P34" s="164"/>
      <c r="Q34" s="166" t="str">
        <f>IF(AF6="☑","皮下・筋注","皮下・筋注")</f>
        <v>皮下・筋注</v>
      </c>
      <c r="R34" s="166"/>
      <c r="S34" s="166"/>
      <c r="T34" s="166"/>
      <c r="U34" s="168" t="str">
        <f>IF(AF6="☑","静注","静注")</f>
        <v>静注</v>
      </c>
      <c r="V34" s="168"/>
      <c r="W34" s="168"/>
      <c r="X34" s="168"/>
      <c r="Y34" s="145"/>
      <c r="Z34" s="145"/>
      <c r="AA34" s="145"/>
      <c r="AB34" s="145"/>
      <c r="AC34" s="170" t="str">
        <f>IF(AF6="☑","","")</f>
        <v/>
      </c>
      <c r="AD34" s="170"/>
      <c r="AE34" s="170"/>
      <c r="AF34" s="170"/>
      <c r="AG34" s="103" t="str">
        <f>IF(ISERROR(MATCH(0,INDEX(0/(M37:AF37&lt;&gt;""),),0)),"",IF(VLOOKUP(MATCH(0,INDEX(0/(M37:AF37&lt;&gt;""),),0),constant,IF(AF6="☑",5,2))=0,"",VLOOKUP(MATCH(0,INDEX(0/(M37:AF37&lt;&gt;""),),0),constant,IF(AF6="☑",5,2))*K34))</f>
        <v/>
      </c>
      <c r="AH34" s="104"/>
      <c r="AI34" s="161" t="str">
        <f>IF(AND(AF6="☑",AC37="✔"),"ウエイト=[1],ポイント=[1]×1となります。","")</f>
        <v/>
      </c>
      <c r="AJ34" s="162"/>
      <c r="AK34" s="163"/>
    </row>
    <row r="35" spans="2:37" ht="18.75" customHeight="1" x14ac:dyDescent="0.45">
      <c r="B35" s="159"/>
      <c r="C35" s="160"/>
      <c r="D35" s="160"/>
      <c r="E35" s="160"/>
      <c r="F35" s="160"/>
      <c r="G35" s="160"/>
      <c r="H35" s="160"/>
      <c r="I35" s="160"/>
      <c r="J35" s="160"/>
      <c r="K35" s="160"/>
      <c r="L35" s="137"/>
      <c r="M35" s="165"/>
      <c r="N35" s="165"/>
      <c r="O35" s="165"/>
      <c r="P35" s="165"/>
      <c r="Q35" s="167"/>
      <c r="R35" s="167"/>
      <c r="S35" s="167"/>
      <c r="T35" s="167"/>
      <c r="U35" s="169"/>
      <c r="V35" s="169"/>
      <c r="W35" s="169"/>
      <c r="X35" s="169"/>
      <c r="Y35" s="146"/>
      <c r="Z35" s="146"/>
      <c r="AA35" s="146"/>
      <c r="AB35" s="146"/>
      <c r="AC35" s="171"/>
      <c r="AD35" s="171"/>
      <c r="AE35" s="171"/>
      <c r="AF35" s="171"/>
      <c r="AG35" s="105"/>
      <c r="AH35" s="106"/>
      <c r="AI35" s="161"/>
      <c r="AJ35" s="162"/>
      <c r="AK35" s="163"/>
    </row>
    <row r="36" spans="2:37" ht="15" customHeight="1" x14ac:dyDescent="0.45">
      <c r="B36" s="159"/>
      <c r="C36" s="160"/>
      <c r="D36" s="160"/>
      <c r="E36" s="160"/>
      <c r="F36" s="160"/>
      <c r="G36" s="160"/>
      <c r="H36" s="160"/>
      <c r="I36" s="160"/>
      <c r="J36" s="160"/>
      <c r="K36" s="160"/>
      <c r="L36" s="137"/>
      <c r="M36" s="109" t="str">
        <f>IF(M37="✔",IF(AND(ISBLANK(Q37),ISBLANK(U37),ISBLANK(Y37),ISBLANK(AC37)),"","複数✔は不可"),"")</f>
        <v/>
      </c>
      <c r="N36" s="109"/>
      <c r="O36" s="109"/>
      <c r="P36" s="109"/>
      <c r="Q36" s="109" t="str">
        <f>IF(Q37="✔",IF(AND(ISBLANK(M37),ISBLANK(U37),ISBLANK(Y37),ISBLANK(AC37)),"","複数✔は不可"),"")</f>
        <v/>
      </c>
      <c r="R36" s="109"/>
      <c r="S36" s="109"/>
      <c r="T36" s="109"/>
      <c r="U36" s="109" t="str">
        <f>IF(U37="✔",IF(AND(ISBLANK(M37),ISBLANK(Q37),ISBLANK(Y37),ISBLANK(AC37)),"","複数✔は不可"),"")</f>
        <v/>
      </c>
      <c r="V36" s="109"/>
      <c r="W36" s="109"/>
      <c r="X36" s="109"/>
      <c r="Y36" s="109" t="str">
        <f>IF(Y37="✔",IF(AND(ISBLANK(M37),ISBLANK(Q37),ISBLANK(U37),ISBLANK(AC37)),"","複数✔は不可"),"")</f>
        <v/>
      </c>
      <c r="Z36" s="109"/>
      <c r="AA36" s="109"/>
      <c r="AB36" s="109"/>
      <c r="AC36" s="109" t="str">
        <f>IF(AC37="✔",IF(AND(ISBLANK(M37),ISBLANK(Q37),ISBLANK(U37),ISBLANK(Y37)),"","複数✔は不可"),"")</f>
        <v/>
      </c>
      <c r="AD36" s="109"/>
      <c r="AE36" s="109"/>
      <c r="AF36" s="109"/>
      <c r="AG36" s="105"/>
      <c r="AH36" s="106"/>
      <c r="AI36" s="161"/>
      <c r="AJ36" s="162"/>
      <c r="AK36" s="163"/>
    </row>
    <row r="37" spans="2:37" ht="15" customHeight="1" x14ac:dyDescent="0.45">
      <c r="B37" s="159"/>
      <c r="C37" s="160"/>
      <c r="D37" s="160"/>
      <c r="E37" s="160"/>
      <c r="F37" s="160"/>
      <c r="G37" s="160"/>
      <c r="H37" s="160"/>
      <c r="I37" s="160"/>
      <c r="J37" s="160"/>
      <c r="K37" s="160"/>
      <c r="L37" s="137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0"/>
      <c r="Z37" s="110"/>
      <c r="AA37" s="110"/>
      <c r="AB37" s="110"/>
      <c r="AC37" s="110"/>
      <c r="AD37" s="110"/>
      <c r="AE37" s="110"/>
      <c r="AF37" s="110"/>
      <c r="AG37" s="107"/>
      <c r="AH37" s="108"/>
      <c r="AI37" s="161"/>
      <c r="AJ37" s="162"/>
      <c r="AK37" s="163"/>
    </row>
    <row r="38" spans="2:37" ht="12.75" customHeight="1" x14ac:dyDescent="0.45">
      <c r="B38" s="159" t="s">
        <v>128</v>
      </c>
      <c r="C38" s="160"/>
      <c r="D38" s="160" t="s">
        <v>129</v>
      </c>
      <c r="E38" s="160"/>
      <c r="F38" s="160"/>
      <c r="G38" s="160"/>
      <c r="H38" s="160"/>
      <c r="I38" s="160"/>
      <c r="J38" s="160"/>
      <c r="K38" s="160">
        <v>3</v>
      </c>
      <c r="L38" s="137"/>
      <c r="M38" s="141" t="s">
        <v>130</v>
      </c>
      <c r="N38" s="141"/>
      <c r="O38" s="141"/>
      <c r="P38" s="141"/>
      <c r="Q38" s="141" t="s">
        <v>131</v>
      </c>
      <c r="R38" s="141"/>
      <c r="S38" s="141"/>
      <c r="T38" s="141"/>
      <c r="U38" s="143" t="s">
        <v>132</v>
      </c>
      <c r="V38" s="143"/>
      <c r="W38" s="143"/>
      <c r="X38" s="143"/>
      <c r="Y38" s="145"/>
      <c r="Z38" s="145"/>
      <c r="AA38" s="145"/>
      <c r="AB38" s="145"/>
      <c r="AC38" s="145"/>
      <c r="AD38" s="145"/>
      <c r="AE38" s="145"/>
      <c r="AF38" s="145"/>
      <c r="AG38" s="103" t="str">
        <f>IF(ISERROR(MATCH(0,INDEX(0/(M41:AF41&lt;&gt;""),),0)),"",IF(VLOOKUP(MATCH(0,INDEX(0/(M41:AF41&lt;&gt;""),),0),constant,2)=0,"",VLOOKUP(MATCH(0,INDEX(0/(M41:AF41&lt;&gt;""),),0),constant,2)*K38))</f>
        <v/>
      </c>
      <c r="AH38" s="104"/>
      <c r="AI38" s="73"/>
      <c r="AJ38" s="74"/>
      <c r="AK38" s="75"/>
    </row>
    <row r="39" spans="2:37" ht="12.75" customHeight="1" x14ac:dyDescent="0.45">
      <c r="B39" s="159"/>
      <c r="C39" s="160"/>
      <c r="D39" s="160"/>
      <c r="E39" s="160"/>
      <c r="F39" s="160"/>
      <c r="G39" s="160"/>
      <c r="H39" s="160"/>
      <c r="I39" s="160"/>
      <c r="J39" s="160"/>
      <c r="K39" s="160"/>
      <c r="L39" s="137"/>
      <c r="M39" s="142"/>
      <c r="N39" s="142"/>
      <c r="O39" s="142"/>
      <c r="P39" s="142"/>
      <c r="Q39" s="142"/>
      <c r="R39" s="142"/>
      <c r="S39" s="142"/>
      <c r="T39" s="142"/>
      <c r="U39" s="144"/>
      <c r="V39" s="144"/>
      <c r="W39" s="144"/>
      <c r="X39" s="144"/>
      <c r="Y39" s="146"/>
      <c r="Z39" s="146"/>
      <c r="AA39" s="146"/>
      <c r="AB39" s="146"/>
      <c r="AC39" s="146"/>
      <c r="AD39" s="146"/>
      <c r="AE39" s="146"/>
      <c r="AF39" s="146"/>
      <c r="AG39" s="105"/>
      <c r="AH39" s="106"/>
      <c r="AI39" s="73"/>
      <c r="AJ39" s="74"/>
      <c r="AK39" s="75"/>
    </row>
    <row r="40" spans="2:37" ht="15" customHeight="1" x14ac:dyDescent="0.45"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M40" s="109" t="str">
        <f>IF(M41="✔",IF(AND(ISBLANK(Q41),ISBLANK(U41),ISBLANK(Y41),ISBLANK(AC41)),"","複数✔は不可"),"")</f>
        <v/>
      </c>
      <c r="N40" s="109"/>
      <c r="O40" s="109"/>
      <c r="P40" s="109"/>
      <c r="Q40" s="109" t="str">
        <f>IF(Q41="✔",IF(AND(ISBLANK(M41),ISBLANK(U41),ISBLANK(Y41),ISBLANK(AC41)),"","複数✔は不可"),"")</f>
        <v/>
      </c>
      <c r="R40" s="109"/>
      <c r="S40" s="109"/>
      <c r="T40" s="109"/>
      <c r="U40" s="109" t="str">
        <f>IF(U41="✔",IF(AND(ISBLANK(M41),ISBLANK(Q41),ISBLANK(Y41),ISBLANK(AC41)),"","複数✔は不可"),"")</f>
        <v/>
      </c>
      <c r="V40" s="109"/>
      <c r="W40" s="109"/>
      <c r="X40" s="109"/>
      <c r="Y40" s="109" t="str">
        <f>IF(Y41="✔",IF(AND(ISBLANK(M41),ISBLANK(Q41),ISBLANK(U41),ISBLANK(AC41)),"","複数✔は不可"),"")</f>
        <v/>
      </c>
      <c r="Z40" s="109"/>
      <c r="AA40" s="109"/>
      <c r="AB40" s="109"/>
      <c r="AC40" s="109" t="str">
        <f>IF(AC41="✔",IF(AND(ISBLANK(M41),ISBLANK(Q41),ISBLANK(U41),ISBLANK(Y41)),"","複数✔は不可"),"")</f>
        <v/>
      </c>
      <c r="AD40" s="109"/>
      <c r="AE40" s="109"/>
      <c r="AF40" s="109"/>
      <c r="AG40" s="105"/>
      <c r="AH40" s="106"/>
      <c r="AI40" s="73"/>
      <c r="AJ40" s="74"/>
      <c r="AK40" s="75"/>
    </row>
    <row r="41" spans="2:37" ht="15" customHeight="1" x14ac:dyDescent="0.45">
      <c r="B41" s="159"/>
      <c r="C41" s="160"/>
      <c r="D41" s="160"/>
      <c r="E41" s="160"/>
      <c r="F41" s="160"/>
      <c r="G41" s="160"/>
      <c r="H41" s="160"/>
      <c r="I41" s="160"/>
      <c r="J41" s="160"/>
      <c r="K41" s="160"/>
      <c r="L41" s="137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0"/>
      <c r="Z41" s="110"/>
      <c r="AA41" s="110"/>
      <c r="AB41" s="110"/>
      <c r="AC41" s="110"/>
      <c r="AD41" s="110"/>
      <c r="AE41" s="110"/>
      <c r="AF41" s="110"/>
      <c r="AG41" s="107"/>
      <c r="AH41" s="108"/>
      <c r="AI41" s="73"/>
      <c r="AJ41" s="74"/>
      <c r="AK41" s="75"/>
    </row>
    <row r="42" spans="2:37" ht="28.5" customHeight="1" x14ac:dyDescent="0.45">
      <c r="B42" s="127" t="s">
        <v>133</v>
      </c>
      <c r="C42" s="128"/>
      <c r="D42" s="137" t="s">
        <v>134</v>
      </c>
      <c r="E42" s="128"/>
      <c r="F42" s="128"/>
      <c r="G42" s="128"/>
      <c r="H42" s="128"/>
      <c r="I42" s="128"/>
      <c r="J42" s="138"/>
      <c r="K42" s="137">
        <v>1</v>
      </c>
      <c r="L42" s="138"/>
      <c r="M42" s="141" t="s">
        <v>135</v>
      </c>
      <c r="N42" s="141"/>
      <c r="O42" s="141"/>
      <c r="P42" s="141"/>
      <c r="Q42" s="141" t="s">
        <v>136</v>
      </c>
      <c r="R42" s="141"/>
      <c r="S42" s="141"/>
      <c r="T42" s="141"/>
      <c r="U42" s="141" t="s">
        <v>137</v>
      </c>
      <c r="V42" s="143"/>
      <c r="W42" s="143"/>
      <c r="X42" s="143"/>
      <c r="Y42" s="145"/>
      <c r="Z42" s="145"/>
      <c r="AA42" s="145"/>
      <c r="AB42" s="145"/>
      <c r="AC42" s="145"/>
      <c r="AD42" s="145"/>
      <c r="AE42" s="145"/>
      <c r="AF42" s="145"/>
      <c r="AG42" s="103" t="str">
        <f>IF(ISERROR(MATCH(0,INDEX(0/(M45:AF45&lt;&gt;""),),0)),"",IF(VLOOKUP(MATCH(0,INDEX(0/(M45:AF45&lt;&gt;""),),0),constant,2)=0,"",VLOOKUP(MATCH(0,INDEX(0/(M45:AF45&lt;&gt;""),),0),constant,2)*K42))</f>
        <v/>
      </c>
      <c r="AH42" s="104"/>
      <c r="AI42" s="73"/>
      <c r="AJ42" s="74"/>
      <c r="AK42" s="75"/>
    </row>
    <row r="43" spans="2:37" ht="28.5" customHeight="1" x14ac:dyDescent="0.45">
      <c r="B43" s="127"/>
      <c r="C43" s="128"/>
      <c r="D43" s="137"/>
      <c r="E43" s="128"/>
      <c r="F43" s="128"/>
      <c r="G43" s="128"/>
      <c r="H43" s="128"/>
      <c r="I43" s="128"/>
      <c r="J43" s="138"/>
      <c r="K43" s="137"/>
      <c r="L43" s="138"/>
      <c r="M43" s="142"/>
      <c r="N43" s="142"/>
      <c r="O43" s="142"/>
      <c r="P43" s="142"/>
      <c r="Q43" s="142"/>
      <c r="R43" s="142"/>
      <c r="S43" s="142"/>
      <c r="T43" s="142"/>
      <c r="U43" s="144"/>
      <c r="V43" s="144"/>
      <c r="W43" s="144"/>
      <c r="X43" s="144"/>
      <c r="Y43" s="146"/>
      <c r="Z43" s="146"/>
      <c r="AA43" s="146"/>
      <c r="AB43" s="146"/>
      <c r="AC43" s="146"/>
      <c r="AD43" s="146"/>
      <c r="AE43" s="146"/>
      <c r="AF43" s="146"/>
      <c r="AG43" s="105"/>
      <c r="AH43" s="106"/>
      <c r="AI43" s="73"/>
      <c r="AJ43" s="74"/>
      <c r="AK43" s="75"/>
    </row>
    <row r="44" spans="2:37" ht="15" customHeight="1" x14ac:dyDescent="0.45">
      <c r="B44" s="127"/>
      <c r="C44" s="128"/>
      <c r="D44" s="137"/>
      <c r="E44" s="128"/>
      <c r="F44" s="128"/>
      <c r="G44" s="128"/>
      <c r="H44" s="128"/>
      <c r="I44" s="128"/>
      <c r="J44" s="138"/>
      <c r="K44" s="137"/>
      <c r="L44" s="138"/>
      <c r="M44" s="109" t="str">
        <f>IF(M45="✔",IF(AND(ISBLANK(Q45),ISBLANK(U45),ISBLANK(Y45),ISBLANK(AC45)),"","複数✔は不可"),"")</f>
        <v/>
      </c>
      <c r="N44" s="109"/>
      <c r="O44" s="109"/>
      <c r="P44" s="109"/>
      <c r="Q44" s="109" t="str">
        <f>IF(Q45="✔",IF(AND(ISBLANK(M45),ISBLANK(U45),ISBLANK(Y45),ISBLANK(AC45)),"","複数✔は不可"),"")</f>
        <v/>
      </c>
      <c r="R44" s="109"/>
      <c r="S44" s="109"/>
      <c r="T44" s="109"/>
      <c r="U44" s="109" t="str">
        <f>IF(U45="✔",IF(AND(ISBLANK(M45),ISBLANK(Q45),ISBLANK(Y45),ISBLANK(AC45)),"","複数✔は不可"),"")</f>
        <v/>
      </c>
      <c r="V44" s="109"/>
      <c r="W44" s="109"/>
      <c r="X44" s="109"/>
      <c r="Y44" s="109" t="str">
        <f>IF(Y45="✔",IF(AND(ISBLANK(M45),ISBLANK(Q45),ISBLANK(U45),ISBLANK(AC45)),"","複数✔は不可"),"")</f>
        <v/>
      </c>
      <c r="Z44" s="109"/>
      <c r="AA44" s="109"/>
      <c r="AB44" s="109"/>
      <c r="AC44" s="109" t="str">
        <f>IF(AC45="✔",IF(AND(ISBLANK(M45),ISBLANK(Q45),ISBLANK(U45),ISBLANK(Y45)),"","複数✔は不可"),"")</f>
        <v/>
      </c>
      <c r="AD44" s="109"/>
      <c r="AE44" s="109"/>
      <c r="AF44" s="109"/>
      <c r="AG44" s="105"/>
      <c r="AH44" s="106"/>
      <c r="AI44" s="73"/>
      <c r="AJ44" s="74"/>
      <c r="AK44" s="75"/>
    </row>
    <row r="45" spans="2:37" ht="15" customHeight="1" x14ac:dyDescent="0.45">
      <c r="B45" s="127"/>
      <c r="C45" s="128"/>
      <c r="D45" s="137"/>
      <c r="E45" s="128"/>
      <c r="F45" s="128"/>
      <c r="G45" s="128"/>
      <c r="H45" s="128"/>
      <c r="I45" s="128"/>
      <c r="J45" s="138"/>
      <c r="K45" s="137"/>
      <c r="L45" s="138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0"/>
      <c r="Z45" s="110"/>
      <c r="AA45" s="110"/>
      <c r="AB45" s="110"/>
      <c r="AC45" s="110"/>
      <c r="AD45" s="110"/>
      <c r="AE45" s="110"/>
      <c r="AF45" s="110"/>
      <c r="AG45" s="107"/>
      <c r="AH45" s="108"/>
      <c r="AI45" s="73"/>
      <c r="AJ45" s="74"/>
      <c r="AK45" s="75"/>
    </row>
    <row r="46" spans="2:37" ht="12.75" customHeight="1" x14ac:dyDescent="0.45">
      <c r="B46" s="127" t="s">
        <v>138</v>
      </c>
      <c r="C46" s="128"/>
      <c r="D46" s="131" t="str">
        <f>IF(AF6="☑","投与期間","投与期間")</f>
        <v>投与期間</v>
      </c>
      <c r="E46" s="132"/>
      <c r="F46" s="132"/>
      <c r="G46" s="132"/>
      <c r="H46" s="132"/>
      <c r="I46" s="132"/>
      <c r="J46" s="133"/>
      <c r="K46" s="137">
        <v>2</v>
      </c>
      <c r="L46" s="138"/>
      <c r="M46" s="141" t="str">
        <f>IF(AF6="☑","４週間以内","４週間以内")</f>
        <v>４週間以内</v>
      </c>
      <c r="N46" s="141"/>
      <c r="O46" s="141"/>
      <c r="P46" s="141"/>
      <c r="Q46" s="141" t="str">
        <f>IF(AF6="☑","５～２４週","５～２４週")</f>
        <v>５～２４週</v>
      </c>
      <c r="R46" s="141"/>
      <c r="S46" s="141"/>
      <c r="T46" s="141"/>
      <c r="U46" s="143" t="str">
        <f>IF(AF6="☑","２５週以上","２５週以上")</f>
        <v>２５週以上</v>
      </c>
      <c r="V46" s="143"/>
      <c r="W46" s="143"/>
      <c r="X46" s="143"/>
      <c r="Y46" s="141"/>
      <c r="Z46" s="143"/>
      <c r="AA46" s="143"/>
      <c r="AB46" s="143"/>
      <c r="AC46" s="143" t="str">
        <f>IF(AF6="☑","","")</f>
        <v/>
      </c>
      <c r="AD46" s="143"/>
      <c r="AE46" s="143"/>
      <c r="AF46" s="143"/>
      <c r="AG46" s="150" t="str">
        <f>IF(ISERROR(MATCH(0,INDEX(0/(M49:AF49&lt;&gt;""),),0)),"",IF(VLOOKUP(MATCH(0,INDEX(0/(M49:AF49&lt;&gt;""),),0),constant,IF(AF6="☑",6,3))=0,IF(AND(AF6="☑",AC49="✔"),0,""),VLOOKUP(MATCH(0,INDEX(0/(M49:AF49&lt;&gt;""),),0),constant,IF(AF6="☑",6,3))*IF(Y49="✔",1,K46)))</f>
        <v/>
      </c>
      <c r="AH46" s="104"/>
      <c r="AI46" s="153" t="str">
        <f>IF(AND(AC6="☑",Y49="✔",ISBLANK(AI49)),"25週毎に6ポイント加算,投与週数を記入",IF(AND(AC6="☑",Y49="✔",ISNUMBER(AI49)),"投与週数",IF(ISBLANK(AI49),"","入力不可
数値を削除")))</f>
        <v/>
      </c>
      <c r="AJ46" s="154"/>
      <c r="AK46" s="155"/>
    </row>
    <row r="47" spans="2:37" ht="12.75" customHeight="1" x14ac:dyDescent="0.45">
      <c r="B47" s="127"/>
      <c r="C47" s="128"/>
      <c r="D47" s="131"/>
      <c r="E47" s="132"/>
      <c r="F47" s="132"/>
      <c r="G47" s="132"/>
      <c r="H47" s="132"/>
      <c r="I47" s="132"/>
      <c r="J47" s="133"/>
      <c r="K47" s="137"/>
      <c r="L47" s="138"/>
      <c r="M47" s="142"/>
      <c r="N47" s="142"/>
      <c r="O47" s="142"/>
      <c r="P47" s="142"/>
      <c r="Q47" s="142"/>
      <c r="R47" s="142"/>
      <c r="S47" s="142"/>
      <c r="T47" s="142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51"/>
      <c r="AH47" s="106"/>
      <c r="AI47" s="153"/>
      <c r="AJ47" s="154"/>
      <c r="AK47" s="155"/>
    </row>
    <row r="48" spans="2:37" ht="15" customHeight="1" x14ac:dyDescent="0.45">
      <c r="B48" s="127"/>
      <c r="C48" s="128"/>
      <c r="D48" s="131"/>
      <c r="E48" s="132"/>
      <c r="F48" s="132"/>
      <c r="G48" s="132"/>
      <c r="H48" s="132"/>
      <c r="I48" s="132"/>
      <c r="J48" s="133"/>
      <c r="K48" s="137"/>
      <c r="L48" s="138"/>
      <c r="M48" s="109" t="str">
        <f>IF(M49="✔",IF(AND(ISBLANK(Q49),ISBLANK(U49),ISBLANK(Y49),ISBLANK(AC49)),"","複数✔は不可"),"")</f>
        <v/>
      </c>
      <c r="N48" s="109"/>
      <c r="O48" s="109"/>
      <c r="P48" s="109"/>
      <c r="Q48" s="109" t="str">
        <f>IF(Q49="✔",IF(AND(ISBLANK(M49),ISBLANK(U49),ISBLANK(Y49),ISBLANK(AC49)),"","複数✔は不可"),"")</f>
        <v/>
      </c>
      <c r="R48" s="109"/>
      <c r="S48" s="109"/>
      <c r="T48" s="109"/>
      <c r="U48" s="109" t="str">
        <f>IF(U49="✔",IF(AND(ISBLANK(M49),ISBLANK(Q49),ISBLANK(Y49),ISBLANK(AC49)),"","複数✔は不可"),"")</f>
        <v/>
      </c>
      <c r="V48" s="109"/>
      <c r="W48" s="109"/>
      <c r="X48" s="109"/>
      <c r="Y48" s="109" t="str">
        <f>IF(Y49="✔",IF(AND(ISBLANK(M49),ISBLANK(Q49),ISBLANK(U49),ISBLANK(AC49)),"","複数✔は不可"),"")</f>
        <v/>
      </c>
      <c r="Z48" s="109"/>
      <c r="AA48" s="109"/>
      <c r="AB48" s="109"/>
      <c r="AC48" s="109" t="str">
        <f>IF(AC49="✔",IF(AND(ISBLANK(M49),ISBLANK(Q49),ISBLANK(U49),ISBLANK(Y49)),"","複数✔は不可"),"")</f>
        <v/>
      </c>
      <c r="AD48" s="109"/>
      <c r="AE48" s="109"/>
      <c r="AF48" s="109"/>
      <c r="AG48" s="151"/>
      <c r="AH48" s="106"/>
      <c r="AI48" s="153"/>
      <c r="AJ48" s="154"/>
      <c r="AK48" s="155"/>
    </row>
    <row r="49" spans="2:37" ht="15" customHeight="1" x14ac:dyDescent="0.45">
      <c r="B49" s="127"/>
      <c r="C49" s="128"/>
      <c r="D49" s="131"/>
      <c r="E49" s="132"/>
      <c r="F49" s="132"/>
      <c r="G49" s="132"/>
      <c r="H49" s="132"/>
      <c r="I49" s="132"/>
      <c r="J49" s="133"/>
      <c r="K49" s="137"/>
      <c r="L49" s="138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0"/>
      <c r="Z49" s="110"/>
      <c r="AA49" s="110"/>
      <c r="AB49" s="110"/>
      <c r="AC49" s="110"/>
      <c r="AD49" s="110"/>
      <c r="AE49" s="110"/>
      <c r="AF49" s="110"/>
      <c r="AG49" s="152"/>
      <c r="AH49" s="108"/>
      <c r="AI49" s="156"/>
      <c r="AJ49" s="157"/>
      <c r="AK49" s="158"/>
    </row>
    <row r="50" spans="2:37" ht="12.75" customHeight="1" x14ac:dyDescent="0.45">
      <c r="B50" s="127" t="s">
        <v>139</v>
      </c>
      <c r="C50" s="128"/>
      <c r="D50" s="137" t="str">
        <f>IF(AF6="☑","観察頻度（受診回数）","観察頻度（受診回数）")</f>
        <v>観察頻度（受診回数）</v>
      </c>
      <c r="E50" s="128"/>
      <c r="F50" s="128"/>
      <c r="G50" s="128"/>
      <c r="H50" s="128"/>
      <c r="I50" s="128"/>
      <c r="J50" s="138"/>
      <c r="K50" s="137">
        <v>1</v>
      </c>
      <c r="L50" s="138"/>
      <c r="M50" s="141" t="str">
        <f>IF(AF6="☑","５回以内","４週に１回以内")</f>
        <v>４週に１回以内</v>
      </c>
      <c r="N50" s="141"/>
      <c r="O50" s="141"/>
      <c r="P50" s="141"/>
      <c r="Q50" s="141" t="str">
        <f>IF(AF6="☑","４週に２回","４週に２回")</f>
        <v>４週に２回</v>
      </c>
      <c r="R50" s="141"/>
      <c r="S50" s="141"/>
      <c r="T50" s="141"/>
      <c r="U50" s="143" t="str">
        <f>IF(AF6="☑","４週に３回以上","４週に３回以上")</f>
        <v>４週に３回以上</v>
      </c>
      <c r="V50" s="143"/>
      <c r="W50" s="143"/>
      <c r="X50" s="143"/>
      <c r="Y50" s="143" t="str">
        <f>IF(AF6="☑","","")</f>
        <v/>
      </c>
      <c r="Z50" s="143"/>
      <c r="AA50" s="143"/>
      <c r="AB50" s="143"/>
      <c r="AC50" s="145"/>
      <c r="AD50" s="145"/>
      <c r="AE50" s="145"/>
      <c r="AF50" s="145"/>
      <c r="AG50" s="103" t="str">
        <f>IF(ISERROR(MATCH(0,INDEX(0/(M53:AF53&lt;&gt;""),),0)),"",IF(VLOOKUP(MATCH(0,INDEX(0/(M53:AF53&lt;&gt;""),),0),constant,IF(AF6="☑",5,2))=0,"",VLOOKUP(MATCH(0,INDEX(0/(M53:AF53&lt;&gt;""),),0),constant,IF(AF6="☑",5,2))*K50))</f>
        <v/>
      </c>
      <c r="AH50" s="104"/>
      <c r="AI50" s="73"/>
      <c r="AJ50" s="74"/>
      <c r="AK50" s="75"/>
    </row>
    <row r="51" spans="2:37" ht="12.75" customHeight="1" x14ac:dyDescent="0.45">
      <c r="B51" s="127"/>
      <c r="C51" s="128"/>
      <c r="D51" s="137"/>
      <c r="E51" s="128"/>
      <c r="F51" s="128"/>
      <c r="G51" s="128"/>
      <c r="H51" s="128"/>
      <c r="I51" s="128"/>
      <c r="J51" s="138"/>
      <c r="K51" s="137"/>
      <c r="L51" s="138"/>
      <c r="M51" s="142"/>
      <c r="N51" s="142"/>
      <c r="O51" s="142"/>
      <c r="P51" s="142"/>
      <c r="Q51" s="142"/>
      <c r="R51" s="142"/>
      <c r="S51" s="142"/>
      <c r="T51" s="142"/>
      <c r="U51" s="144"/>
      <c r="V51" s="144"/>
      <c r="W51" s="144"/>
      <c r="X51" s="144"/>
      <c r="Y51" s="144"/>
      <c r="Z51" s="144"/>
      <c r="AA51" s="144"/>
      <c r="AB51" s="144"/>
      <c r="AC51" s="146"/>
      <c r="AD51" s="146"/>
      <c r="AE51" s="146"/>
      <c r="AF51" s="146"/>
      <c r="AG51" s="105"/>
      <c r="AH51" s="106"/>
      <c r="AI51" s="73"/>
      <c r="AJ51" s="74"/>
      <c r="AK51" s="75"/>
    </row>
    <row r="52" spans="2:37" ht="15" customHeight="1" x14ac:dyDescent="0.45">
      <c r="B52" s="127"/>
      <c r="C52" s="128"/>
      <c r="D52" s="137"/>
      <c r="E52" s="128"/>
      <c r="F52" s="128"/>
      <c r="G52" s="128"/>
      <c r="H52" s="128"/>
      <c r="I52" s="128"/>
      <c r="J52" s="138"/>
      <c r="K52" s="137"/>
      <c r="L52" s="138"/>
      <c r="M52" s="109" t="str">
        <f>IF(M53="✔",IF(AND(ISBLANK(Q53),ISBLANK(U53),ISBLANK(Y53),ISBLANK(AC53)),"","複数✔は不可"),"")</f>
        <v/>
      </c>
      <c r="N52" s="109"/>
      <c r="O52" s="109"/>
      <c r="P52" s="109"/>
      <c r="Q52" s="109" t="str">
        <f>IF(Q53="✔",IF(AND(ISBLANK(M53),ISBLANK(U53),ISBLANK(Y53),ISBLANK(AC53)),"","複数✔は不可"),"")</f>
        <v/>
      </c>
      <c r="R52" s="109"/>
      <c r="S52" s="109"/>
      <c r="T52" s="109"/>
      <c r="U52" s="109" t="str">
        <f>IF(U53="✔",IF(AND(ISBLANK(M53),ISBLANK(Q53),ISBLANK(Y53),ISBLANK(AC53)),"","複数✔は不可"),"")</f>
        <v/>
      </c>
      <c r="V52" s="109"/>
      <c r="W52" s="109"/>
      <c r="X52" s="109"/>
      <c r="Y52" s="109" t="str">
        <f>IF(Y53="✔",IF(AND(ISBLANK(M53),ISBLANK(Q53),ISBLANK(U53),ISBLANK(AC53)),"","複数✔は不可"),"")</f>
        <v/>
      </c>
      <c r="Z52" s="109"/>
      <c r="AA52" s="109"/>
      <c r="AB52" s="109"/>
      <c r="AC52" s="109" t="str">
        <f>IF(AC53="✔",IF(AND(ISBLANK(M53),ISBLANK(Q53),ISBLANK(U53),ISBLANK(Y53)),"","複数✔は不可"),"")</f>
        <v/>
      </c>
      <c r="AD52" s="109"/>
      <c r="AE52" s="109"/>
      <c r="AF52" s="109"/>
      <c r="AG52" s="105"/>
      <c r="AH52" s="106"/>
      <c r="AI52" s="73"/>
      <c r="AJ52" s="74"/>
      <c r="AK52" s="75"/>
    </row>
    <row r="53" spans="2:37" ht="15" customHeight="1" x14ac:dyDescent="0.45">
      <c r="B53" s="127"/>
      <c r="C53" s="128"/>
      <c r="D53" s="137"/>
      <c r="E53" s="128"/>
      <c r="F53" s="128"/>
      <c r="G53" s="128"/>
      <c r="H53" s="128"/>
      <c r="I53" s="128"/>
      <c r="J53" s="138"/>
      <c r="K53" s="137"/>
      <c r="L53" s="138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0"/>
      <c r="Z53" s="110"/>
      <c r="AA53" s="110"/>
      <c r="AB53" s="110"/>
      <c r="AC53" s="110"/>
      <c r="AD53" s="110"/>
      <c r="AE53" s="110"/>
      <c r="AF53" s="110"/>
      <c r="AG53" s="107"/>
      <c r="AH53" s="108"/>
      <c r="AI53" s="73"/>
      <c r="AJ53" s="74"/>
      <c r="AK53" s="75"/>
    </row>
    <row r="54" spans="2:37" ht="15" customHeight="1" x14ac:dyDescent="0.45">
      <c r="B54" s="127" t="s">
        <v>140</v>
      </c>
      <c r="C54" s="128"/>
      <c r="D54" s="131" t="str">
        <f>IF(AF6="☑","臨床検査・自他覚症状
観察項目","臨床検査・自他覚症状
観察項目")&amp;"
（受診１回あたり）"</f>
        <v>臨床検査・自他覚症状
観察項目
（受診１回あたり）</v>
      </c>
      <c r="E54" s="128"/>
      <c r="F54" s="128"/>
      <c r="G54" s="128"/>
      <c r="H54" s="128"/>
      <c r="I54" s="128"/>
      <c r="J54" s="138"/>
      <c r="K54" s="137">
        <v>2</v>
      </c>
      <c r="L54" s="138"/>
      <c r="M54" s="141" t="str">
        <f>IF(AF6="☑","５０項目以内","５０項目以内")</f>
        <v>５０項目以内</v>
      </c>
      <c r="N54" s="141"/>
      <c r="O54" s="141"/>
      <c r="P54" s="141"/>
      <c r="Q54" s="148" t="str">
        <f>IF(AF6="☑","５１～１００項目","５１～１００項目")</f>
        <v>５１～１００項目</v>
      </c>
      <c r="R54" s="148"/>
      <c r="S54" s="148"/>
      <c r="T54" s="148"/>
      <c r="U54" s="143" t="str">
        <f>IF(AF6="☑","１０１項目以上","１０１項目以上")</f>
        <v>１０１項目以上</v>
      </c>
      <c r="V54" s="143"/>
      <c r="W54" s="143"/>
      <c r="X54" s="143"/>
      <c r="Y54" s="143" t="str">
        <f>IF(AF6="☑","","")</f>
        <v/>
      </c>
      <c r="Z54" s="143"/>
      <c r="AA54" s="143"/>
      <c r="AB54" s="143"/>
      <c r="AC54" s="145"/>
      <c r="AD54" s="145"/>
      <c r="AE54" s="145"/>
      <c r="AF54" s="145"/>
      <c r="AG54" s="103" t="str">
        <f>IF(ISERROR(MATCH(0,INDEX(0/(M57:AF57&lt;&gt;""),),0)),"",IF(VLOOKUP(MATCH(0,INDEX(0/(M57:AF57&lt;&gt;""),),0),constant,IF(AF6="☑",5,2))=0,"",VLOOKUP(MATCH(0,INDEX(0/(M57:AF57&lt;&gt;""),),0),constant,IF(AF6="☑",5,2))*K54))</f>
        <v/>
      </c>
      <c r="AH54" s="104"/>
      <c r="AI54" s="73"/>
      <c r="AJ54" s="74"/>
      <c r="AK54" s="75"/>
    </row>
    <row r="55" spans="2:37" ht="15" customHeight="1" x14ac:dyDescent="0.45">
      <c r="B55" s="127"/>
      <c r="C55" s="128"/>
      <c r="D55" s="137"/>
      <c r="E55" s="128"/>
      <c r="F55" s="128"/>
      <c r="G55" s="128"/>
      <c r="H55" s="128"/>
      <c r="I55" s="128"/>
      <c r="J55" s="138"/>
      <c r="K55" s="137"/>
      <c r="L55" s="138"/>
      <c r="M55" s="142"/>
      <c r="N55" s="142"/>
      <c r="O55" s="142"/>
      <c r="P55" s="142"/>
      <c r="Q55" s="149"/>
      <c r="R55" s="149"/>
      <c r="S55" s="149"/>
      <c r="T55" s="149"/>
      <c r="U55" s="144"/>
      <c r="V55" s="144"/>
      <c r="W55" s="144"/>
      <c r="X55" s="144"/>
      <c r="Y55" s="144"/>
      <c r="Z55" s="144"/>
      <c r="AA55" s="144"/>
      <c r="AB55" s="144"/>
      <c r="AC55" s="146"/>
      <c r="AD55" s="146"/>
      <c r="AE55" s="146"/>
      <c r="AF55" s="146"/>
      <c r="AG55" s="105"/>
      <c r="AH55" s="106"/>
      <c r="AI55" s="73"/>
      <c r="AJ55" s="74"/>
      <c r="AK55" s="75"/>
    </row>
    <row r="56" spans="2:37" ht="15" customHeight="1" x14ac:dyDescent="0.45">
      <c r="B56" s="127"/>
      <c r="C56" s="128"/>
      <c r="D56" s="137"/>
      <c r="E56" s="128"/>
      <c r="F56" s="128"/>
      <c r="G56" s="128"/>
      <c r="H56" s="128"/>
      <c r="I56" s="128"/>
      <c r="J56" s="138"/>
      <c r="K56" s="137"/>
      <c r="L56" s="138"/>
      <c r="M56" s="109" t="str">
        <f>IF(M57="✔",IF(AND(ISBLANK(Q57),ISBLANK(U57),ISBLANK(Y57),ISBLANK(AC57)),"","複数✔は不可"),"")</f>
        <v/>
      </c>
      <c r="N56" s="109"/>
      <c r="O56" s="109"/>
      <c r="P56" s="109"/>
      <c r="Q56" s="109" t="str">
        <f>IF(Q57="✔",IF(AND(ISBLANK(M57),ISBLANK(U57),ISBLANK(Y57),ISBLANK(AC57)),"","複数✔は不可"),"")</f>
        <v/>
      </c>
      <c r="R56" s="109"/>
      <c r="S56" s="109"/>
      <c r="T56" s="109"/>
      <c r="U56" s="109" t="str">
        <f>IF(U57="✔",IF(AND(ISBLANK(M57),ISBLANK(Q57),ISBLANK(Y57),ISBLANK(AC57)),"","複数✔は不可"),"")</f>
        <v/>
      </c>
      <c r="V56" s="109"/>
      <c r="W56" s="109"/>
      <c r="X56" s="109"/>
      <c r="Y56" s="109" t="str">
        <f>IF(Y57="✔",IF(AND(ISBLANK(M57),ISBLANK(Q57),ISBLANK(U57),ISBLANK(AC57)),"","複数✔は不可"),"")</f>
        <v/>
      </c>
      <c r="Z56" s="109"/>
      <c r="AA56" s="109"/>
      <c r="AB56" s="109"/>
      <c r="AC56" s="109" t="str">
        <f>IF(AC57="✔",IF(AND(ISBLANK(M57),ISBLANK(Q57),ISBLANK(U57),ISBLANK(Y57)),"","複数✔は不可"),"")</f>
        <v/>
      </c>
      <c r="AD56" s="109"/>
      <c r="AE56" s="109"/>
      <c r="AF56" s="109"/>
      <c r="AG56" s="105"/>
      <c r="AH56" s="106"/>
      <c r="AI56" s="73"/>
      <c r="AJ56" s="74"/>
      <c r="AK56" s="75"/>
    </row>
    <row r="57" spans="2:37" ht="15" customHeight="1" x14ac:dyDescent="0.45">
      <c r="B57" s="127"/>
      <c r="C57" s="128"/>
      <c r="D57" s="137"/>
      <c r="E57" s="128"/>
      <c r="F57" s="128"/>
      <c r="G57" s="128"/>
      <c r="H57" s="128"/>
      <c r="I57" s="128"/>
      <c r="J57" s="138"/>
      <c r="K57" s="137"/>
      <c r="L57" s="138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0"/>
      <c r="Z57" s="110"/>
      <c r="AA57" s="110"/>
      <c r="AB57" s="110"/>
      <c r="AC57" s="110"/>
      <c r="AD57" s="110"/>
      <c r="AE57" s="110"/>
      <c r="AF57" s="110"/>
      <c r="AG57" s="107"/>
      <c r="AH57" s="108"/>
      <c r="AI57" s="73"/>
      <c r="AJ57" s="74"/>
      <c r="AK57" s="75"/>
    </row>
    <row r="58" spans="2:37" ht="15" customHeight="1" x14ac:dyDescent="0.45">
      <c r="B58" s="127" t="s">
        <v>141</v>
      </c>
      <c r="C58" s="128"/>
      <c r="D58" s="131" t="s">
        <v>142</v>
      </c>
      <c r="E58" s="128"/>
      <c r="F58" s="128"/>
      <c r="G58" s="128"/>
      <c r="H58" s="128"/>
      <c r="I58" s="128"/>
      <c r="J58" s="138"/>
      <c r="K58" s="137">
        <v>2</v>
      </c>
      <c r="L58" s="138"/>
      <c r="M58" s="141" t="s">
        <v>143</v>
      </c>
      <c r="N58" s="141"/>
      <c r="O58" s="141"/>
      <c r="P58" s="141"/>
      <c r="Q58" s="141" t="s">
        <v>144</v>
      </c>
      <c r="R58" s="141"/>
      <c r="S58" s="141"/>
      <c r="T58" s="141"/>
      <c r="U58" s="143" t="s">
        <v>145</v>
      </c>
      <c r="V58" s="143"/>
      <c r="W58" s="143"/>
      <c r="X58" s="143"/>
      <c r="Y58" s="145"/>
      <c r="Z58" s="145"/>
      <c r="AA58" s="145"/>
      <c r="AB58" s="145"/>
      <c r="AC58" s="147" t="s">
        <v>191</v>
      </c>
      <c r="AD58" s="143"/>
      <c r="AE58" s="143"/>
      <c r="AF58" s="143"/>
      <c r="AG58" s="103" t="str">
        <f>IF(ISERROR(MATCH(0,INDEX(0/(M61:AF61&lt;&gt;""),),0)),"",IF(VLOOKUP(MATCH(0,INDEX(0/(M61:AF61&lt;&gt;""),),0),constant,2)=0,IF(AC61="✔",0,""),VLOOKUP(MATCH(0,INDEX(0/(M61:AF61&lt;&gt;""),),0),constant,2)*K58))</f>
        <v/>
      </c>
      <c r="AH58" s="104"/>
      <c r="AI58" s="73"/>
      <c r="AJ58" s="74"/>
      <c r="AK58" s="75"/>
    </row>
    <row r="59" spans="2:37" ht="15" customHeight="1" x14ac:dyDescent="0.45">
      <c r="B59" s="127"/>
      <c r="C59" s="128"/>
      <c r="D59" s="137"/>
      <c r="E59" s="128"/>
      <c r="F59" s="128"/>
      <c r="G59" s="128"/>
      <c r="H59" s="128"/>
      <c r="I59" s="128"/>
      <c r="J59" s="138"/>
      <c r="K59" s="137"/>
      <c r="L59" s="138"/>
      <c r="M59" s="142"/>
      <c r="N59" s="142"/>
      <c r="O59" s="142"/>
      <c r="P59" s="142"/>
      <c r="Q59" s="142"/>
      <c r="R59" s="142"/>
      <c r="S59" s="142"/>
      <c r="T59" s="142"/>
      <c r="U59" s="144"/>
      <c r="V59" s="144"/>
      <c r="W59" s="144"/>
      <c r="X59" s="144"/>
      <c r="Y59" s="146"/>
      <c r="Z59" s="146"/>
      <c r="AA59" s="146"/>
      <c r="AB59" s="146"/>
      <c r="AC59" s="144"/>
      <c r="AD59" s="144"/>
      <c r="AE59" s="144"/>
      <c r="AF59" s="144"/>
      <c r="AG59" s="105"/>
      <c r="AH59" s="106"/>
      <c r="AI59" s="73"/>
      <c r="AJ59" s="74"/>
      <c r="AK59" s="75"/>
    </row>
    <row r="60" spans="2:37" ht="15" customHeight="1" x14ac:dyDescent="0.45">
      <c r="B60" s="127"/>
      <c r="C60" s="128"/>
      <c r="D60" s="137"/>
      <c r="E60" s="128"/>
      <c r="F60" s="128"/>
      <c r="G60" s="128"/>
      <c r="H60" s="128"/>
      <c r="I60" s="128"/>
      <c r="J60" s="138"/>
      <c r="K60" s="137"/>
      <c r="L60" s="138"/>
      <c r="M60" s="109" t="str">
        <f>IF(M61="✔",IF(AND(ISBLANK(Q61),ISBLANK(U61),ISBLANK(Y61),ISBLANK(AC61)),"","複数✔は不可"),"")</f>
        <v/>
      </c>
      <c r="N60" s="109"/>
      <c r="O60" s="109"/>
      <c r="P60" s="109"/>
      <c r="Q60" s="109" t="str">
        <f>IF(Q61="✔",IF(AND(ISBLANK(M61),ISBLANK(U61),ISBLANK(Y61),ISBLANK(AC61)),"","複数✔は不可"),"")</f>
        <v/>
      </c>
      <c r="R60" s="109"/>
      <c r="S60" s="109"/>
      <c r="T60" s="109"/>
      <c r="U60" s="109" t="str">
        <f>IF(U61="✔",IF(AND(ISBLANK(M61),ISBLANK(Q61),ISBLANK(Y61),ISBLANK(AC61)),"","複数✔は不可"),"")</f>
        <v/>
      </c>
      <c r="V60" s="109"/>
      <c r="W60" s="109"/>
      <c r="X60" s="109"/>
      <c r="Y60" s="109" t="str">
        <f>IF(Y61="✔",IF(AND(ISBLANK(M61),ISBLANK(Q61),ISBLANK(U61),ISBLANK(AC61)),"","複数✔は不可"),"")</f>
        <v/>
      </c>
      <c r="Z60" s="109"/>
      <c r="AA60" s="109"/>
      <c r="AB60" s="109"/>
      <c r="AC60" s="109" t="str">
        <f>IF(AC61="✔",IF(AND(ISBLANK(M61),ISBLANK(Q61),ISBLANK(U61),ISBLANK(Y61)),"","複数✔は不可"),"")</f>
        <v/>
      </c>
      <c r="AD60" s="109"/>
      <c r="AE60" s="109"/>
      <c r="AF60" s="109"/>
      <c r="AG60" s="105"/>
      <c r="AH60" s="106"/>
      <c r="AI60" s="73"/>
      <c r="AJ60" s="74"/>
      <c r="AK60" s="75"/>
    </row>
    <row r="61" spans="2:37" ht="15" customHeight="1" x14ac:dyDescent="0.45">
      <c r="B61" s="127"/>
      <c r="C61" s="128"/>
      <c r="D61" s="137"/>
      <c r="E61" s="128"/>
      <c r="F61" s="128"/>
      <c r="G61" s="128"/>
      <c r="H61" s="128"/>
      <c r="I61" s="128"/>
      <c r="J61" s="138"/>
      <c r="K61" s="137"/>
      <c r="L61" s="138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0"/>
      <c r="Z61" s="110"/>
      <c r="AA61" s="110"/>
      <c r="AB61" s="110"/>
      <c r="AC61" s="111"/>
      <c r="AD61" s="111"/>
      <c r="AE61" s="111"/>
      <c r="AF61" s="111"/>
      <c r="AG61" s="107"/>
      <c r="AH61" s="108"/>
      <c r="AI61" s="73"/>
      <c r="AJ61" s="74"/>
      <c r="AK61" s="75"/>
    </row>
    <row r="62" spans="2:37" ht="13.5" customHeight="1" x14ac:dyDescent="0.45">
      <c r="B62" s="127" t="s">
        <v>146</v>
      </c>
      <c r="C62" s="128"/>
      <c r="D62" s="131" t="s">
        <v>147</v>
      </c>
      <c r="E62" s="132"/>
      <c r="F62" s="132"/>
      <c r="G62" s="132"/>
      <c r="H62" s="132"/>
      <c r="I62" s="132"/>
      <c r="J62" s="133"/>
      <c r="K62" s="137">
        <v>1</v>
      </c>
      <c r="L62" s="138"/>
      <c r="M62" s="141" t="s">
        <v>148</v>
      </c>
      <c r="N62" s="141"/>
      <c r="O62" s="141"/>
      <c r="P62" s="141"/>
      <c r="Q62" s="141" t="s">
        <v>149</v>
      </c>
      <c r="R62" s="141"/>
      <c r="S62" s="141"/>
      <c r="T62" s="141"/>
      <c r="U62" s="143" t="s">
        <v>150</v>
      </c>
      <c r="V62" s="143"/>
      <c r="W62" s="143"/>
      <c r="X62" s="143"/>
      <c r="Y62" s="145"/>
      <c r="Z62" s="145"/>
      <c r="AA62" s="145"/>
      <c r="AB62" s="145"/>
      <c r="AC62" s="147" t="s">
        <v>193</v>
      </c>
      <c r="AD62" s="143"/>
      <c r="AE62" s="143"/>
      <c r="AF62" s="143"/>
      <c r="AG62" s="103" t="str">
        <f>IF(ISERROR(MATCH(0,INDEX(0/(M65:AF65&lt;&gt;""),),0)),"",IF(VLOOKUP(MATCH(0,INDEX(0/(M65:AF65&lt;&gt;""),),0),constant,4)=0,IF(AC65="✔",0,""),VLOOKUP(MATCH(0,INDEX(0/(M65:AF65&lt;&gt;""),),0),constant,4)*K62))</f>
        <v/>
      </c>
      <c r="AH62" s="104"/>
      <c r="AI62" s="73"/>
      <c r="AJ62" s="74"/>
      <c r="AK62" s="75"/>
    </row>
    <row r="63" spans="2:37" ht="13.5" customHeight="1" x14ac:dyDescent="0.45">
      <c r="B63" s="127"/>
      <c r="C63" s="128"/>
      <c r="D63" s="131"/>
      <c r="E63" s="132"/>
      <c r="F63" s="132"/>
      <c r="G63" s="132"/>
      <c r="H63" s="132"/>
      <c r="I63" s="132"/>
      <c r="J63" s="133"/>
      <c r="K63" s="137"/>
      <c r="L63" s="138"/>
      <c r="M63" s="142"/>
      <c r="N63" s="142"/>
      <c r="O63" s="142"/>
      <c r="P63" s="142"/>
      <c r="Q63" s="142"/>
      <c r="R63" s="142"/>
      <c r="S63" s="142"/>
      <c r="T63" s="142"/>
      <c r="U63" s="144"/>
      <c r="V63" s="144"/>
      <c r="W63" s="144"/>
      <c r="X63" s="144"/>
      <c r="Y63" s="146"/>
      <c r="Z63" s="146"/>
      <c r="AA63" s="146"/>
      <c r="AB63" s="146"/>
      <c r="AC63" s="144"/>
      <c r="AD63" s="144"/>
      <c r="AE63" s="144"/>
      <c r="AF63" s="144"/>
      <c r="AG63" s="105"/>
      <c r="AH63" s="106"/>
      <c r="AI63" s="73"/>
      <c r="AJ63" s="74"/>
      <c r="AK63" s="75"/>
    </row>
    <row r="64" spans="2:37" ht="15" customHeight="1" x14ac:dyDescent="0.45">
      <c r="B64" s="127"/>
      <c r="C64" s="128"/>
      <c r="D64" s="131"/>
      <c r="E64" s="132"/>
      <c r="F64" s="132"/>
      <c r="G64" s="132"/>
      <c r="H64" s="132"/>
      <c r="I64" s="132"/>
      <c r="J64" s="133"/>
      <c r="K64" s="137"/>
      <c r="L64" s="138"/>
      <c r="M64" s="109" t="str">
        <f>IF(M65="✔",IF(AND(ISBLANK(Q65),ISBLANK(U65),ISBLANK(Y65),ISBLANK(AC65)),"","複数✔は不可"),"")</f>
        <v/>
      </c>
      <c r="N64" s="109"/>
      <c r="O64" s="109"/>
      <c r="P64" s="109"/>
      <c r="Q64" s="109" t="str">
        <f>IF(Q65="✔",IF(AND(ISBLANK(M65),ISBLANK(U65),ISBLANK(Y65),ISBLANK(AC65)),"","複数✔は不可"),"")</f>
        <v/>
      </c>
      <c r="R64" s="109"/>
      <c r="S64" s="109"/>
      <c r="T64" s="109"/>
      <c r="U64" s="109" t="str">
        <f>IF(U65="✔",IF(AND(ISBLANK(M65),ISBLANK(Q65),ISBLANK(Y65),ISBLANK(AC65)),"","複数✔は不可"),"")</f>
        <v/>
      </c>
      <c r="V64" s="109"/>
      <c r="W64" s="109"/>
      <c r="X64" s="109"/>
      <c r="Y64" s="109" t="str">
        <f>IF(Y65="✔",IF(AND(ISBLANK(M65),ISBLANK(Q65),ISBLANK(U65),ISBLANK(AC65)),"","複数✔は不可"),"")</f>
        <v/>
      </c>
      <c r="Z64" s="109"/>
      <c r="AA64" s="109"/>
      <c r="AB64" s="109"/>
      <c r="AC64" s="109" t="str">
        <f>IF(AC65="✔",IF(AND(ISBLANK(M65),ISBLANK(Q65),ISBLANK(U65),ISBLANK(Y65)),"","複数✔は不可"),"")</f>
        <v/>
      </c>
      <c r="AD64" s="109"/>
      <c r="AE64" s="109"/>
      <c r="AF64" s="109"/>
      <c r="AG64" s="105"/>
      <c r="AH64" s="106"/>
      <c r="AI64" s="73"/>
      <c r="AJ64" s="74"/>
      <c r="AK64" s="75"/>
    </row>
    <row r="65" spans="2:37" ht="15" customHeight="1" x14ac:dyDescent="0.45">
      <c r="B65" s="127"/>
      <c r="C65" s="128"/>
      <c r="D65" s="131"/>
      <c r="E65" s="132"/>
      <c r="F65" s="132"/>
      <c r="G65" s="132"/>
      <c r="H65" s="132"/>
      <c r="I65" s="132"/>
      <c r="J65" s="133"/>
      <c r="K65" s="137"/>
      <c r="L65" s="138"/>
      <c r="M65" s="110"/>
      <c r="N65" s="110"/>
      <c r="O65" s="110"/>
      <c r="P65" s="110"/>
      <c r="Q65" s="111"/>
      <c r="R65" s="111"/>
      <c r="S65" s="111"/>
      <c r="T65" s="111"/>
      <c r="U65" s="111"/>
      <c r="V65" s="111"/>
      <c r="W65" s="111"/>
      <c r="X65" s="111"/>
      <c r="Y65" s="110"/>
      <c r="Z65" s="110"/>
      <c r="AA65" s="110"/>
      <c r="AB65" s="110"/>
      <c r="AC65" s="111"/>
      <c r="AD65" s="111"/>
      <c r="AE65" s="111"/>
      <c r="AF65" s="111"/>
      <c r="AG65" s="107"/>
      <c r="AH65" s="108"/>
      <c r="AI65" s="73"/>
      <c r="AJ65" s="74"/>
      <c r="AK65" s="75"/>
    </row>
    <row r="66" spans="2:37" ht="12.75" customHeight="1" x14ac:dyDescent="0.45">
      <c r="B66" s="127" t="s">
        <v>151</v>
      </c>
      <c r="C66" s="128"/>
      <c r="D66" s="131" t="s">
        <v>152</v>
      </c>
      <c r="E66" s="132"/>
      <c r="F66" s="132"/>
      <c r="G66" s="132"/>
      <c r="H66" s="132"/>
      <c r="I66" s="132"/>
      <c r="J66" s="133"/>
      <c r="K66" s="137">
        <v>3</v>
      </c>
      <c r="L66" s="138"/>
      <c r="M66" s="141" t="s">
        <v>148</v>
      </c>
      <c r="N66" s="141"/>
      <c r="O66" s="141"/>
      <c r="P66" s="141"/>
      <c r="Q66" s="141" t="s">
        <v>149</v>
      </c>
      <c r="R66" s="141"/>
      <c r="S66" s="141"/>
      <c r="T66" s="141"/>
      <c r="U66" s="143" t="s">
        <v>150</v>
      </c>
      <c r="V66" s="143"/>
      <c r="W66" s="143"/>
      <c r="X66" s="143"/>
      <c r="Y66" s="145"/>
      <c r="Z66" s="145"/>
      <c r="AA66" s="145"/>
      <c r="AB66" s="145"/>
      <c r="AC66" s="147" t="s">
        <v>193</v>
      </c>
      <c r="AD66" s="143"/>
      <c r="AE66" s="143"/>
      <c r="AF66" s="143"/>
      <c r="AG66" s="103" t="str">
        <f>IF(ISERROR(MATCH(0,INDEX(0/(M69:AF69&lt;&gt;""),),0)),"",IF(VLOOKUP(MATCH(0,INDEX(0/(M69:AF69&lt;&gt;""),),0),constant,4)=0,IF(AC69="✔",0,""),VLOOKUP(MATCH(0,INDEX(0/(M69:AF69&lt;&gt;""),),0),constant,4)*K66))</f>
        <v/>
      </c>
      <c r="AH66" s="104"/>
      <c r="AI66" s="73"/>
      <c r="AJ66" s="74"/>
      <c r="AK66" s="75"/>
    </row>
    <row r="67" spans="2:37" ht="12.75" customHeight="1" x14ac:dyDescent="0.45">
      <c r="B67" s="127"/>
      <c r="C67" s="128"/>
      <c r="D67" s="131"/>
      <c r="E67" s="132"/>
      <c r="F67" s="132"/>
      <c r="G67" s="132"/>
      <c r="H67" s="132"/>
      <c r="I67" s="132"/>
      <c r="J67" s="133"/>
      <c r="K67" s="137"/>
      <c r="L67" s="138"/>
      <c r="M67" s="142"/>
      <c r="N67" s="142"/>
      <c r="O67" s="142"/>
      <c r="P67" s="142"/>
      <c r="Q67" s="142"/>
      <c r="R67" s="142"/>
      <c r="S67" s="142"/>
      <c r="T67" s="142"/>
      <c r="U67" s="144"/>
      <c r="V67" s="144"/>
      <c r="W67" s="144"/>
      <c r="X67" s="144"/>
      <c r="Y67" s="146"/>
      <c r="Z67" s="146"/>
      <c r="AA67" s="146"/>
      <c r="AB67" s="146"/>
      <c r="AC67" s="144"/>
      <c r="AD67" s="144"/>
      <c r="AE67" s="144"/>
      <c r="AF67" s="144"/>
      <c r="AG67" s="105"/>
      <c r="AH67" s="106"/>
      <c r="AI67" s="73"/>
      <c r="AJ67" s="74"/>
      <c r="AK67" s="75"/>
    </row>
    <row r="68" spans="2:37" ht="15" customHeight="1" x14ac:dyDescent="0.45">
      <c r="B68" s="127"/>
      <c r="C68" s="128"/>
      <c r="D68" s="131"/>
      <c r="E68" s="132"/>
      <c r="F68" s="132"/>
      <c r="G68" s="132"/>
      <c r="H68" s="132"/>
      <c r="I68" s="132"/>
      <c r="J68" s="133"/>
      <c r="K68" s="137"/>
      <c r="L68" s="138"/>
      <c r="M68" s="109" t="str">
        <f>IF(M69="✔",IF(AND(ISBLANK(Q69),ISBLANK(U69),ISBLANK(Y69),ISBLANK(AC69)),"","複数✔は不可"),"")</f>
        <v/>
      </c>
      <c r="N68" s="109"/>
      <c r="O68" s="109"/>
      <c r="P68" s="109"/>
      <c r="Q68" s="109" t="str">
        <f>IF(Q69="✔",IF(AND(ISBLANK(M69),ISBLANK(U69),ISBLANK(Y69),ISBLANK(AC69)),"","複数✔は不可"),"")</f>
        <v/>
      </c>
      <c r="R68" s="109"/>
      <c r="S68" s="109"/>
      <c r="T68" s="109"/>
      <c r="U68" s="109" t="str">
        <f>IF(U69="✔",IF(AND(ISBLANK(M69),ISBLANK(Q69),ISBLANK(Y69),ISBLANK(AC69)),"","複数✔は不可"),"")</f>
        <v/>
      </c>
      <c r="V68" s="109"/>
      <c r="W68" s="109"/>
      <c r="X68" s="109"/>
      <c r="Y68" s="109" t="str">
        <f>IF(Y69="✔",IF(AND(ISBLANK(M69),ISBLANK(Q69),ISBLANK(U69),ISBLANK(AC69)),"","複数✔は不可"),"")</f>
        <v/>
      </c>
      <c r="Z68" s="109"/>
      <c r="AA68" s="109"/>
      <c r="AB68" s="109"/>
      <c r="AC68" s="109" t="str">
        <f>IF(AC69="✔",IF(AND(ISBLANK(M69),ISBLANK(Q69),ISBLANK(U69),ISBLANK(Y69)),"","複数✔は不可"),"")</f>
        <v/>
      </c>
      <c r="AD68" s="109"/>
      <c r="AE68" s="109"/>
      <c r="AF68" s="109"/>
      <c r="AG68" s="105"/>
      <c r="AH68" s="106"/>
      <c r="AI68" s="73"/>
      <c r="AJ68" s="74"/>
      <c r="AK68" s="75"/>
    </row>
    <row r="69" spans="2:37" ht="15" customHeight="1" x14ac:dyDescent="0.45">
      <c r="B69" s="127"/>
      <c r="C69" s="128"/>
      <c r="D69" s="131"/>
      <c r="E69" s="132"/>
      <c r="F69" s="132"/>
      <c r="G69" s="132"/>
      <c r="H69" s="132"/>
      <c r="I69" s="132"/>
      <c r="J69" s="133"/>
      <c r="K69" s="137"/>
      <c r="L69" s="138"/>
      <c r="M69" s="110"/>
      <c r="N69" s="110"/>
      <c r="O69" s="110"/>
      <c r="P69" s="110"/>
      <c r="Q69" s="111"/>
      <c r="R69" s="111"/>
      <c r="S69" s="111"/>
      <c r="T69" s="111"/>
      <c r="U69" s="111"/>
      <c r="V69" s="111"/>
      <c r="W69" s="111"/>
      <c r="X69" s="111"/>
      <c r="Y69" s="110"/>
      <c r="Z69" s="110"/>
      <c r="AA69" s="110"/>
      <c r="AB69" s="110"/>
      <c r="AC69" s="111"/>
      <c r="AD69" s="111"/>
      <c r="AE69" s="111"/>
      <c r="AF69" s="111"/>
      <c r="AG69" s="107"/>
      <c r="AH69" s="108"/>
      <c r="AI69" s="73"/>
      <c r="AJ69" s="74"/>
      <c r="AK69" s="75"/>
    </row>
    <row r="70" spans="2:37" ht="19.5" customHeight="1" x14ac:dyDescent="0.45">
      <c r="B70" s="127" t="str">
        <f>IF(OR(AG70="",AG70=0),"L","L**")</f>
        <v>L</v>
      </c>
      <c r="C70" s="128"/>
      <c r="D70" s="131" t="s">
        <v>153</v>
      </c>
      <c r="E70" s="132"/>
      <c r="F70" s="132"/>
      <c r="G70" s="132"/>
      <c r="H70" s="132"/>
      <c r="I70" s="132"/>
      <c r="J70" s="133"/>
      <c r="K70" s="137">
        <v>5</v>
      </c>
      <c r="L70" s="138"/>
      <c r="M70" s="141" t="s">
        <v>154</v>
      </c>
      <c r="N70" s="141"/>
      <c r="O70" s="141"/>
      <c r="P70" s="141"/>
      <c r="Q70" s="141" t="s">
        <v>155</v>
      </c>
      <c r="R70" s="141"/>
      <c r="S70" s="141"/>
      <c r="T70" s="141"/>
      <c r="U70" s="143" t="str">
        <f>IF(AF6="☑","５１枚以上","５１枚以上")</f>
        <v>５１枚以上</v>
      </c>
      <c r="V70" s="143"/>
      <c r="W70" s="143"/>
      <c r="X70" s="143"/>
      <c r="Y70" s="143" t="str">
        <f>IF(AF6="☑","","")</f>
        <v/>
      </c>
      <c r="Z70" s="143"/>
      <c r="AA70" s="143"/>
      <c r="AB70" s="143"/>
      <c r="AC70" s="143" t="s">
        <v>156</v>
      </c>
      <c r="AD70" s="143"/>
      <c r="AE70" s="143"/>
      <c r="AF70" s="143"/>
      <c r="AG70" s="103" t="str">
        <f>IF(ISERROR(MATCH(0,INDEX(0/(M73:AF73&lt;&gt;""),),0)),"",IF(VLOOKUP(MATCH(0,INDEX(0/(M73:AF73&lt;&gt;""),),0),constant,IF(AF6="☑",2,6))=0,IF(AC73="✔",0,),IF(Y73="✔",AI73,VLOOKUP(MATCH(0,INDEX(0/(M73:AF73&lt;&gt;""),),0),constant,IF(AF6="☑",2,6))*K70)))</f>
        <v/>
      </c>
      <c r="AH70" s="104"/>
      <c r="AI70" s="121" t="s">
        <v>192</v>
      </c>
      <c r="AJ70" s="122"/>
      <c r="AK70" s="123"/>
    </row>
    <row r="71" spans="2:37" ht="19.5" customHeight="1" x14ac:dyDescent="0.45">
      <c r="B71" s="127"/>
      <c r="C71" s="128"/>
      <c r="D71" s="131"/>
      <c r="E71" s="132"/>
      <c r="F71" s="132"/>
      <c r="G71" s="132"/>
      <c r="H71" s="132"/>
      <c r="I71" s="132"/>
      <c r="J71" s="133"/>
      <c r="K71" s="137"/>
      <c r="L71" s="138"/>
      <c r="M71" s="142"/>
      <c r="N71" s="142"/>
      <c r="O71" s="142"/>
      <c r="P71" s="142"/>
      <c r="Q71" s="142"/>
      <c r="R71" s="142"/>
      <c r="S71" s="142"/>
      <c r="T71" s="142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05"/>
      <c r="AH71" s="106"/>
      <c r="AI71" s="121"/>
      <c r="AJ71" s="122"/>
      <c r="AK71" s="123"/>
    </row>
    <row r="72" spans="2:37" ht="19.5" customHeight="1" x14ac:dyDescent="0.45">
      <c r="B72" s="127"/>
      <c r="C72" s="128"/>
      <c r="D72" s="131"/>
      <c r="E72" s="132"/>
      <c r="F72" s="132"/>
      <c r="G72" s="132"/>
      <c r="H72" s="132"/>
      <c r="I72" s="132"/>
      <c r="J72" s="133"/>
      <c r="K72" s="137"/>
      <c r="L72" s="138"/>
      <c r="M72" s="109" t="str">
        <f>IF(M73="✔",IF(AND(ISBLANK(Q73),ISBLANK(U73),ISBLANK(Y73),ISBLANK(AC73)),"","複数✔は不可"),"")</f>
        <v/>
      </c>
      <c r="N72" s="109"/>
      <c r="O72" s="109"/>
      <c r="P72" s="109"/>
      <c r="Q72" s="109" t="str">
        <f>IF(Q73="✔",IF(AND(ISBLANK(M73),ISBLANK(U73),ISBLANK(Y73),ISBLANK(AC73)),"","複数✔は不可"),"")</f>
        <v/>
      </c>
      <c r="R72" s="109"/>
      <c r="S72" s="109"/>
      <c r="T72" s="109"/>
      <c r="U72" s="109" t="str">
        <f>IF(U73="✔",IF(AND(ISBLANK(M73),ISBLANK(Q73),ISBLANK(Y73),ISBLANK(AC73)),"","複数✔は不可"),"")</f>
        <v/>
      </c>
      <c r="V72" s="109"/>
      <c r="W72" s="109"/>
      <c r="X72" s="109"/>
      <c r="Y72" s="109" t="str">
        <f>IF(Y73="✔",IF(AND(ISBLANK(M73),ISBLANK(Q73),ISBLANK(U73),ISBLANK(AC73)),"","複数✔は不可"),"")</f>
        <v/>
      </c>
      <c r="Z72" s="109"/>
      <c r="AA72" s="109"/>
      <c r="AB72" s="109"/>
      <c r="AC72" s="109" t="str">
        <f>IF(AC73="✔",IF(AND(ISBLANK(M73),ISBLANK(Q73),ISBLANK(U73),ISBLANK(Y73)),"","複数✔は不可"),"")</f>
        <v/>
      </c>
      <c r="AD72" s="109"/>
      <c r="AE72" s="109"/>
      <c r="AF72" s="109"/>
      <c r="AG72" s="105"/>
      <c r="AH72" s="106"/>
      <c r="AI72" s="121"/>
      <c r="AJ72" s="122"/>
      <c r="AK72" s="123"/>
    </row>
    <row r="73" spans="2:37" ht="17.25" customHeight="1" thickBot="1" x14ac:dyDescent="0.5">
      <c r="B73" s="129"/>
      <c r="C73" s="130"/>
      <c r="D73" s="134"/>
      <c r="E73" s="135"/>
      <c r="F73" s="135"/>
      <c r="G73" s="135"/>
      <c r="H73" s="135"/>
      <c r="I73" s="135"/>
      <c r="J73" s="136"/>
      <c r="K73" s="139"/>
      <c r="L73" s="140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5"/>
      <c r="AH73" s="116"/>
      <c r="AI73" s="124"/>
      <c r="AJ73" s="125"/>
      <c r="AK73" s="126"/>
    </row>
    <row r="74" spans="2:37" ht="21.75" customHeight="1" x14ac:dyDescent="0.45">
      <c r="B74" s="76"/>
      <c r="C74" s="77"/>
      <c r="D74" s="118" t="s">
        <v>189</v>
      </c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78"/>
      <c r="Z74" s="79"/>
      <c r="AA74" s="79"/>
      <c r="AB74" s="79"/>
      <c r="AC74" s="80"/>
      <c r="AD74" s="80"/>
      <c r="AE74" s="80"/>
      <c r="AF74" s="80"/>
      <c r="AG74" s="79"/>
      <c r="AH74" s="79"/>
      <c r="AI74" s="73"/>
      <c r="AJ74" s="74"/>
      <c r="AK74" s="75"/>
    </row>
    <row r="75" spans="2:37" ht="21.75" customHeight="1" x14ac:dyDescent="0.45">
      <c r="B75" s="76"/>
      <c r="C75" s="77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81"/>
      <c r="Z75" s="79"/>
      <c r="AA75" s="79"/>
      <c r="AB75" s="79"/>
      <c r="AC75" s="77"/>
      <c r="AD75" s="77"/>
      <c r="AE75" s="77"/>
      <c r="AF75" s="77"/>
      <c r="AG75" s="79"/>
      <c r="AH75" s="79"/>
      <c r="AI75" s="73"/>
      <c r="AJ75" s="74"/>
      <c r="AK75" s="75"/>
    </row>
    <row r="76" spans="2:37" ht="15" customHeight="1" x14ac:dyDescent="0.45">
      <c r="B76" s="76"/>
      <c r="C76" s="77"/>
      <c r="D76" s="82"/>
      <c r="E76" s="83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4"/>
      <c r="R76" s="84"/>
      <c r="S76" s="84"/>
      <c r="T76" s="84"/>
      <c r="U76" s="84"/>
      <c r="V76" s="84"/>
      <c r="W76" s="84"/>
      <c r="X76" s="84"/>
      <c r="Y76" s="84"/>
      <c r="Z76" s="79"/>
      <c r="AA76" s="112" t="s">
        <v>157</v>
      </c>
      <c r="AB76" s="112"/>
      <c r="AC76" s="113" t="str">
        <f>IF(SUM(AG26:AH73)=0,"",SUM(AG26:AH73))</f>
        <v/>
      </c>
      <c r="AD76" s="113"/>
      <c r="AE76" s="113"/>
      <c r="AF76" s="112" t="s">
        <v>158</v>
      </c>
      <c r="AG76" s="112"/>
      <c r="AH76" s="114"/>
      <c r="AI76" s="73"/>
      <c r="AJ76" s="74"/>
      <c r="AK76" s="75"/>
    </row>
    <row r="77" spans="2:37" ht="15" customHeight="1" x14ac:dyDescent="0.45">
      <c r="B77" s="76"/>
      <c r="C77" s="77"/>
      <c r="D77" s="82"/>
      <c r="E77" s="83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4"/>
      <c r="R77" s="84"/>
      <c r="S77" s="84"/>
      <c r="T77" s="84"/>
      <c r="U77" s="84"/>
      <c r="V77" s="84"/>
      <c r="W77" s="84"/>
      <c r="X77" s="84"/>
      <c r="Y77" s="84"/>
      <c r="Z77" s="79"/>
      <c r="AA77" s="112"/>
      <c r="AB77" s="112"/>
      <c r="AC77" s="113"/>
      <c r="AD77" s="113"/>
      <c r="AE77" s="113"/>
      <c r="AF77" s="112"/>
      <c r="AG77" s="112"/>
      <c r="AH77" s="114"/>
      <c r="AI77" s="73"/>
      <c r="AJ77" s="74"/>
      <c r="AK77" s="75"/>
    </row>
    <row r="78" spans="2:37" ht="15" customHeight="1" x14ac:dyDescent="0.45">
      <c r="B78" s="76"/>
      <c r="C78" s="77"/>
      <c r="D78" s="82"/>
      <c r="E78" s="83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4"/>
      <c r="R78" s="84"/>
      <c r="S78" s="84"/>
      <c r="T78" s="84"/>
      <c r="U78" s="84"/>
      <c r="V78" s="84"/>
      <c r="W78" s="84"/>
      <c r="X78" s="84"/>
      <c r="AA78" s="85" t="str">
        <f>IF(AND(AG70&lt;&gt;0,ISNUMBER(AG70),AC76&lt;&gt;0),"１契約に対する "&amp;AG70&amp;" ポイント含む","")</f>
        <v/>
      </c>
      <c r="AB78" s="86"/>
      <c r="AC78" s="87"/>
      <c r="AD78" s="87"/>
      <c r="AE78" s="87"/>
      <c r="AF78" s="86"/>
      <c r="AG78" s="86"/>
      <c r="AH78" s="86"/>
      <c r="AI78" s="73"/>
      <c r="AJ78" s="74"/>
      <c r="AK78" s="75"/>
    </row>
    <row r="79" spans="2:37" ht="15" customHeight="1" thickBot="1" x14ac:dyDescent="0.5">
      <c r="B79" s="88"/>
      <c r="C79" s="89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89"/>
      <c r="AD79" s="89"/>
      <c r="AE79" s="89"/>
      <c r="AF79" s="89"/>
      <c r="AG79" s="91"/>
      <c r="AH79" s="91"/>
      <c r="AI79" s="92"/>
      <c r="AJ79" s="93"/>
      <c r="AK79" s="94"/>
    </row>
  </sheetData>
  <sheetProtection algorithmName="SHA-512" hashValue="+MPzI2WtkaJT5CuxQ4yQY3HxqkjWsS/+NteSR4ABnELGMtUTNSjvWPBA3G8fuD5B3ASncUyHGDhqvcsdw6QnIQ==" saltValue="7iwUKhYpGGIlgv3Mz2JfGg==" spinCount="100000" sheet="1" selectLockedCells="1"/>
  <mergeCells count="288">
    <mergeCell ref="AI19:AJ19"/>
    <mergeCell ref="AD6:AE7"/>
    <mergeCell ref="AF6:AF7"/>
    <mergeCell ref="AG6:AK7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B38:C41"/>
    <mergeCell ref="D38:J41"/>
    <mergeCell ref="K38:L41"/>
    <mergeCell ref="M38:P39"/>
    <mergeCell ref="Q38:T39"/>
    <mergeCell ref="U38:X39"/>
    <mergeCell ref="Y38:AB39"/>
    <mergeCell ref="AC38:AF39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B42:C45"/>
    <mergeCell ref="D42:J45"/>
    <mergeCell ref="K42:L45"/>
    <mergeCell ref="M42:P43"/>
    <mergeCell ref="Q42:T43"/>
    <mergeCell ref="U42:X43"/>
    <mergeCell ref="Y42:AB43"/>
    <mergeCell ref="AC42:AF43"/>
    <mergeCell ref="AC45:AF45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AC46:AF47"/>
    <mergeCell ref="AG46:AH49"/>
    <mergeCell ref="AI46:AK48"/>
    <mergeCell ref="M48:P48"/>
    <mergeCell ref="Q48:T48"/>
    <mergeCell ref="U48:X48"/>
    <mergeCell ref="Y48:AB48"/>
    <mergeCell ref="AC48:AF48"/>
    <mergeCell ref="M49:P49"/>
    <mergeCell ref="M46:P47"/>
    <mergeCell ref="Q46:T47"/>
    <mergeCell ref="U46:X47"/>
    <mergeCell ref="Q49:T49"/>
    <mergeCell ref="U49:X49"/>
    <mergeCell ref="Y49:AB49"/>
    <mergeCell ref="AC49:AF49"/>
    <mergeCell ref="AI49:AK49"/>
    <mergeCell ref="B50:C53"/>
    <mergeCell ref="D50:J53"/>
    <mergeCell ref="K50:L53"/>
    <mergeCell ref="M50:P51"/>
    <mergeCell ref="Q50:T51"/>
    <mergeCell ref="U50:X51"/>
    <mergeCell ref="Y50:AB51"/>
    <mergeCell ref="B46:C49"/>
    <mergeCell ref="D46:J49"/>
    <mergeCell ref="K46:L49"/>
    <mergeCell ref="Y46:AB47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54:C57"/>
    <mergeCell ref="D54:J57"/>
    <mergeCell ref="K54:L57"/>
    <mergeCell ref="M54:P55"/>
    <mergeCell ref="Q54:T55"/>
    <mergeCell ref="U54:X55"/>
    <mergeCell ref="Y54:AB55"/>
    <mergeCell ref="AC54:AF55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B58:C61"/>
    <mergeCell ref="D58:J61"/>
    <mergeCell ref="K58:L61"/>
    <mergeCell ref="M58:P59"/>
    <mergeCell ref="Q58:T59"/>
    <mergeCell ref="U58:X59"/>
    <mergeCell ref="Y58:AB59"/>
    <mergeCell ref="AC58:AF59"/>
    <mergeCell ref="AC61:AF61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B66:C69"/>
    <mergeCell ref="D66:J69"/>
    <mergeCell ref="K66:L69"/>
    <mergeCell ref="M66:P67"/>
    <mergeCell ref="Q66:T67"/>
    <mergeCell ref="U66:X67"/>
    <mergeCell ref="Y66:AB67"/>
    <mergeCell ref="AC66:AF67"/>
    <mergeCell ref="B62:C65"/>
    <mergeCell ref="D62:J65"/>
    <mergeCell ref="K62:L65"/>
    <mergeCell ref="Y62:AB63"/>
    <mergeCell ref="AC62:AF63"/>
    <mergeCell ref="AI70:AK72"/>
    <mergeCell ref="AI73:AK73"/>
    <mergeCell ref="B70:C73"/>
    <mergeCell ref="D70:J73"/>
    <mergeCell ref="K70:L73"/>
    <mergeCell ref="M70:P71"/>
    <mergeCell ref="Q70:T71"/>
    <mergeCell ref="U70:X71"/>
    <mergeCell ref="Y70:AB71"/>
    <mergeCell ref="AC70:AF71"/>
    <mergeCell ref="Y73:AB73"/>
    <mergeCell ref="AC73:AF73"/>
    <mergeCell ref="AA76:AB77"/>
    <mergeCell ref="AC76:AE77"/>
    <mergeCell ref="AF76:AH77"/>
    <mergeCell ref="AG70:AH73"/>
    <mergeCell ref="M72:P72"/>
    <mergeCell ref="Q72:T72"/>
    <mergeCell ref="U72:X72"/>
    <mergeCell ref="Y72:AB72"/>
    <mergeCell ref="AC72:AF72"/>
    <mergeCell ref="M73:P73"/>
    <mergeCell ref="Q73:T73"/>
    <mergeCell ref="U73:X73"/>
    <mergeCell ref="D74:X75"/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</mergeCells>
  <phoneticPr fontId="1"/>
  <conditionalFormatting sqref="H14 X14 H16 H19">
    <cfRule type="expression" dxfId="100" priority="36" stopIfTrue="1">
      <formula>ISBLANK(H14)</formula>
    </cfRule>
  </conditionalFormatting>
  <conditionalFormatting sqref="AC2">
    <cfRule type="expression" dxfId="99" priority="35" stopIfTrue="1">
      <formula>OR(ISBLANK(AC2),LEN(AC2)&lt;&gt;7)</formula>
    </cfRule>
  </conditionalFormatting>
  <conditionalFormatting sqref="Z4">
    <cfRule type="expression" dxfId="98" priority="31">
      <formula>AND(AC4="☑",AF4="☑")</formula>
    </cfRule>
    <cfRule type="expression" dxfId="97" priority="32">
      <formula>AND(AC6="☑",AF6="☑")</formula>
    </cfRule>
    <cfRule type="expression" dxfId="96" priority="33" stopIfTrue="1">
      <formula>AND(AC4="☑",OR(AC6="☑",AF6="☑"))</formula>
    </cfRule>
    <cfRule type="expression" dxfId="95" priority="34" stopIfTrue="1">
      <formula>AND(AF4="☑",OR(AC6="☑",AF6="☑"))</formula>
    </cfRule>
  </conditionalFormatting>
  <conditionalFormatting sqref="AC1:AD1">
    <cfRule type="expression" dxfId="94" priority="37">
      <formula>#REF!="☑"</formula>
    </cfRule>
  </conditionalFormatting>
  <conditionalFormatting sqref="AI49:AK49">
    <cfRule type="expression" dxfId="93" priority="24">
      <formula>AND(AF6="□",Y49="✔",ISNUMBER(AI49))</formula>
    </cfRule>
    <cfRule type="expression" dxfId="92" priority="26">
      <formula>AND(AF6="□",ISBLANK(AI49),Y49="✔")</formula>
    </cfRule>
  </conditionalFormatting>
  <conditionalFormatting sqref="AI46:AK48">
    <cfRule type="expression" dxfId="91" priority="25">
      <formula>AND(AF6="□",Y49="✔")</formula>
    </cfRule>
  </conditionalFormatting>
  <conditionalFormatting sqref="D26:J73">
    <cfRule type="expression" dxfId="90" priority="1">
      <formula>AG26=""</formula>
    </cfRule>
  </conditionalFormatting>
  <conditionalFormatting sqref="AI34:AK37">
    <cfRule type="containsText" dxfId="89" priority="22" operator="containsText" text="ウエイト">
      <formula>NOT(ISERROR(SEARCH("ウエイト",AI34)))</formula>
    </cfRule>
  </conditionalFormatting>
  <conditionalFormatting sqref="AE1:AJ1">
    <cfRule type="expression" dxfId="88" priority="15">
      <formula>ISBLANK(AE1)</formula>
    </cfRule>
  </conditionalFormatting>
  <conditionalFormatting sqref="Y74:Y75">
    <cfRule type="expression" dxfId="87" priority="14">
      <formula>OR(BA70="",BA70=0)</formula>
    </cfRule>
  </conditionalFormatting>
  <conditionalFormatting sqref="D74">
    <cfRule type="expression" dxfId="86" priority="5">
      <formula>OR(AG70="",AG70=0)</formula>
    </cfRule>
  </conditionalFormatting>
  <conditionalFormatting sqref="AI70:AK72">
    <cfRule type="expression" dxfId="85" priority="4">
      <formula>AND(AF6="☑",Y73="✔")</formula>
    </cfRule>
  </conditionalFormatting>
  <conditionalFormatting sqref="AI73:AK73">
    <cfRule type="expression" dxfId="84" priority="2">
      <formula>AND(AF6="☑",Y73="✔",ISNUMBER(AI73)=FALSE)</formula>
    </cfRule>
    <cfRule type="expression" dxfId="83" priority="3">
      <formula>AND(AF6="☑",Y73="✔")</formula>
    </cfRule>
  </conditionalFormatting>
  <conditionalFormatting sqref="D70:J73">
    <cfRule type="expression" dxfId="82" priority="23">
      <formula>AND(AF6="□",Y73="✔")</formula>
    </cfRule>
  </conditionalFormatting>
  <dataValidations count="7">
    <dataValidation type="list" allowBlank="1" showInputMessage="1" showErrorMessage="1" sqref="AF4:AF7 AC4:AC8" xr:uid="{00000000-0002-0000-0000-000000000000}">
      <formula1>"□,☑"</formula1>
    </dataValidation>
    <dataValidation type="list" allowBlank="1" showInputMessage="1" showErrorMessage="1" sqref="M29:AF29 M33:AF33 M37:AF37 M41:AF41 M45:AF45 M49:AF49 M53:AF53 M57:AF57 M61:AF61 M65:AF65 M69:AF69 M73:AF73" xr:uid="{00000000-0002-0000-0000-000001000000}">
      <formula1>"✔"</formula1>
    </dataValidation>
    <dataValidation type="whole" operator="greaterThanOrEqual" allowBlank="1" showInputMessage="1" showErrorMessage="1" sqref="AI49:AK49" xr:uid="{00000000-0002-0000-0000-000002000000}">
      <formula1>50</formula1>
    </dataValidation>
    <dataValidation type="whole" operator="greaterThanOrEqual" allowBlank="1" showInputMessage="1" showErrorMessage="1" error="初回の目標被験者数以下とすることは出来ません。" sqref="AF19:AG19" xr:uid="{00000000-0002-0000-0000-000003000000}">
      <formula1>H19</formula1>
    </dataValidation>
    <dataValidation type="whole" operator="greaterThanOrEqual" allowBlank="1" showInputMessage="1" showErrorMessage="1" sqref="AI19:AJ19" xr:uid="{00000000-0002-0000-0000-000004000000}">
      <formula1>AF19</formula1>
    </dataValidation>
    <dataValidation type="whole" operator="notEqual" allowBlank="1" showInputMessage="1" showErrorMessage="1" sqref="H19:I19" xr:uid="{00000000-0002-0000-0000-000005000000}">
      <formula1>0</formula1>
    </dataValidation>
    <dataValidation type="whole" operator="greaterThan" allowBlank="1" showInputMessage="1" showErrorMessage="1" sqref="AI73:AK73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9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8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7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6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277" t="s">
        <v>159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R2" s="278" t="s">
        <v>160</v>
      </c>
      <c r="S2" s="278"/>
      <c r="T2" s="278"/>
      <c r="U2" s="278"/>
      <c r="W2"/>
      <c r="X2" s="3" t="s">
        <v>161</v>
      </c>
    </row>
    <row r="3" spans="2:24" ht="66" x14ac:dyDescent="0.45">
      <c r="C3" s="1" t="s">
        <v>162</v>
      </c>
      <c r="D3" s="4" t="s">
        <v>163</v>
      </c>
      <c r="E3" s="5" t="s">
        <v>164</v>
      </c>
      <c r="F3" s="6" t="s">
        <v>165</v>
      </c>
      <c r="G3" s="4" t="s">
        <v>166</v>
      </c>
      <c r="H3" s="7" t="s">
        <v>167</v>
      </c>
      <c r="I3" s="4" t="s">
        <v>168</v>
      </c>
      <c r="J3" s="4" t="s">
        <v>169</v>
      </c>
      <c r="K3" s="8" t="s">
        <v>170</v>
      </c>
      <c r="L3" s="8" t="s">
        <v>171</v>
      </c>
      <c r="M3" s="8" t="s">
        <v>172</v>
      </c>
      <c r="N3" s="4" t="s">
        <v>173</v>
      </c>
      <c r="O3" s="4" t="s">
        <v>174</v>
      </c>
      <c r="R3" s="2" t="s">
        <v>175</v>
      </c>
      <c r="S3" s="2" t="s">
        <v>176</v>
      </c>
      <c r="T3" s="9" t="s">
        <v>177</v>
      </c>
      <c r="U3" s="9" t="s">
        <v>178</v>
      </c>
      <c r="W3"/>
      <c r="X3" s="10" t="s">
        <v>179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180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180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180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180</v>
      </c>
    </row>
    <row r="13" spans="2:24" x14ac:dyDescent="0.45">
      <c r="R13" s="14">
        <v>0</v>
      </c>
      <c r="S13" s="14"/>
      <c r="T13" s="14"/>
      <c r="U13" s="14"/>
      <c r="W13"/>
      <c r="X13" s="16" t="s">
        <v>180</v>
      </c>
    </row>
    <row r="14" spans="2:24" x14ac:dyDescent="0.45">
      <c r="R14" s="14">
        <v>0</v>
      </c>
      <c r="S14" s="14"/>
      <c r="T14" s="14"/>
      <c r="U14" s="14"/>
      <c r="W14"/>
      <c r="X14" s="16" t="s">
        <v>180</v>
      </c>
    </row>
    <row r="15" spans="2:24" x14ac:dyDescent="0.45">
      <c r="R15" s="14">
        <v>0</v>
      </c>
      <c r="S15" s="14"/>
      <c r="T15" s="14"/>
      <c r="U15" s="14"/>
      <c r="W15"/>
      <c r="X15" s="16" t="s">
        <v>180</v>
      </c>
    </row>
    <row r="16" spans="2:24" x14ac:dyDescent="0.45">
      <c r="R16" s="14">
        <v>0</v>
      </c>
      <c r="S16" s="14"/>
      <c r="T16" s="14"/>
      <c r="U16" s="14"/>
      <c r="W16"/>
      <c r="X16" s="16" t="s">
        <v>180</v>
      </c>
    </row>
    <row r="17" spans="18:24" x14ac:dyDescent="0.45">
      <c r="R17" s="14">
        <v>0</v>
      </c>
      <c r="S17" s="14"/>
      <c r="T17" s="14"/>
      <c r="U17" s="14"/>
      <c r="W17"/>
      <c r="X17" s="16" t="s">
        <v>180</v>
      </c>
    </row>
    <row r="18" spans="18:24" x14ac:dyDescent="0.45">
      <c r="R18" s="14">
        <v>0</v>
      </c>
      <c r="S18" s="14"/>
      <c r="T18" s="14"/>
      <c r="U18" s="14"/>
      <c r="W18"/>
      <c r="X18" s="16" t="s">
        <v>180</v>
      </c>
    </row>
    <row r="19" spans="18:24" x14ac:dyDescent="0.45">
      <c r="R19" s="14">
        <v>0</v>
      </c>
      <c r="S19" s="14"/>
      <c r="T19" s="14"/>
      <c r="U19" s="14"/>
      <c r="W19"/>
      <c r="X19" s="16" t="s">
        <v>180</v>
      </c>
    </row>
    <row r="20" spans="18:24" x14ac:dyDescent="0.45">
      <c r="R20" s="14">
        <v>0</v>
      </c>
      <c r="S20" s="14"/>
      <c r="T20" s="14"/>
      <c r="U20" s="14"/>
      <c r="W20"/>
      <c r="X20" s="16" t="s">
        <v>180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K64"/>
  <sheetViews>
    <sheetView view="pageBreakPreview" topLeftCell="A17" zoomScaleNormal="100" zoomScaleSheetLayoutView="100" workbookViewId="0">
      <selection activeCell="N60" sqref="N60:AC60"/>
    </sheetView>
  </sheetViews>
  <sheetFormatPr defaultRowHeight="18.75" x14ac:dyDescent="0.45"/>
  <cols>
    <col min="1" max="1" width="8.88671875" style="53"/>
    <col min="2" max="38" width="3.33203125" style="53" customWidth="1"/>
    <col min="39" max="40" width="8.88671875" style="53"/>
    <col min="41" max="41" width="9.88671875" style="53" bestFit="1" customWidth="1"/>
    <col min="42" max="42" width="33.44140625" style="53" customWidth="1"/>
    <col min="43" max="43" width="11.88671875" style="53" customWidth="1"/>
    <col min="44" max="44" width="13.33203125" style="53" customWidth="1"/>
    <col min="45" max="45" width="10.6640625" style="53" customWidth="1"/>
    <col min="46" max="46" width="18.21875" style="53" customWidth="1"/>
    <col min="47" max="16384" width="8.88671875" style="53"/>
  </cols>
  <sheetData>
    <row r="1" spans="1:37" ht="22.5" customHeight="1" thickBot="1" x14ac:dyDescent="0.5">
      <c r="A1" s="52"/>
      <c r="B1" s="52"/>
      <c r="C1" s="96" t="s">
        <v>211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93" t="s">
        <v>0</v>
      </c>
      <c r="AD1" s="593"/>
      <c r="AE1" s="594">
        <v>0</v>
      </c>
      <c r="AF1" s="594"/>
      <c r="AG1" s="594"/>
      <c r="AH1" s="594"/>
      <c r="AI1" s="594"/>
      <c r="AJ1" s="594"/>
    </row>
    <row r="2" spans="1:37" ht="11.25" customHeight="1" x14ac:dyDescent="0.45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4"/>
      <c r="V2" s="54"/>
      <c r="W2" s="54"/>
      <c r="X2" s="52"/>
      <c r="Y2" s="52"/>
      <c r="Z2" s="595" t="s">
        <v>1</v>
      </c>
      <c r="AA2" s="596"/>
      <c r="AB2" s="596"/>
      <c r="AC2" s="597" t="str">
        <f>IF(ISBLANK(ポイント算出表!AC2),"",ポイント算出表!AC2)</f>
        <v/>
      </c>
      <c r="AD2" s="598"/>
      <c r="AE2" s="598"/>
      <c r="AF2" s="598"/>
      <c r="AG2" s="598"/>
      <c r="AH2" s="598"/>
      <c r="AI2" s="598"/>
      <c r="AJ2" s="598"/>
      <c r="AK2" s="599"/>
    </row>
    <row r="3" spans="1:37" ht="11.25" customHeight="1" x14ac:dyDescent="0.45"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4"/>
      <c r="V3" s="54"/>
      <c r="W3" s="54"/>
      <c r="X3" s="52"/>
      <c r="Y3" s="52"/>
      <c r="Z3" s="478"/>
      <c r="AA3" s="405"/>
      <c r="AB3" s="405"/>
      <c r="AC3" s="600"/>
      <c r="AD3" s="601"/>
      <c r="AE3" s="601"/>
      <c r="AF3" s="601"/>
      <c r="AG3" s="601"/>
      <c r="AH3" s="601"/>
      <c r="AI3" s="601"/>
      <c r="AJ3" s="601"/>
      <c r="AK3" s="602"/>
    </row>
    <row r="4" spans="1:37" ht="11.25" customHeight="1" x14ac:dyDescent="0.4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5"/>
      <c r="V4" s="55"/>
      <c r="W4" s="55"/>
      <c r="X4" s="52"/>
      <c r="Y4" s="52"/>
      <c r="Z4" s="584" t="s">
        <v>2</v>
      </c>
      <c r="AA4" s="585"/>
      <c r="AB4" s="586"/>
      <c r="AC4" s="603" t="str">
        <f>ポイント算出表!AC4</f>
        <v>☑</v>
      </c>
      <c r="AD4" s="565" t="s">
        <v>4</v>
      </c>
      <c r="AE4" s="565"/>
      <c r="AF4" s="563" t="str">
        <f>ポイント算出表!AF4</f>
        <v>□</v>
      </c>
      <c r="AG4" s="565" t="s">
        <v>5</v>
      </c>
      <c r="AH4" s="565"/>
      <c r="AI4" s="565"/>
      <c r="AJ4" s="565"/>
      <c r="AK4" s="566"/>
    </row>
    <row r="5" spans="1:37" ht="11.25" customHeight="1" x14ac:dyDescent="0.4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5"/>
      <c r="V5" s="55"/>
      <c r="W5" s="55"/>
      <c r="X5" s="52"/>
      <c r="Y5" s="52"/>
      <c r="Z5" s="587"/>
      <c r="AA5" s="588"/>
      <c r="AB5" s="589"/>
      <c r="AC5" s="604"/>
      <c r="AD5" s="552"/>
      <c r="AE5" s="552"/>
      <c r="AF5" s="605"/>
      <c r="AG5" s="552"/>
      <c r="AH5" s="552"/>
      <c r="AI5" s="552"/>
      <c r="AJ5" s="552"/>
      <c r="AK5" s="553"/>
    </row>
    <row r="6" spans="1:37" ht="11.25" customHeight="1" x14ac:dyDescent="0.4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5"/>
      <c r="V6" s="55"/>
      <c r="W6" s="55"/>
      <c r="X6" s="52"/>
      <c r="Y6" s="52"/>
      <c r="Z6" s="587"/>
      <c r="AA6" s="588"/>
      <c r="AB6" s="589"/>
      <c r="AC6" s="603" t="str">
        <f>ポイント算出表!AC6</f>
        <v>☑</v>
      </c>
      <c r="AD6" s="312" t="s">
        <v>6</v>
      </c>
      <c r="AE6" s="312"/>
      <c r="AF6" s="563" t="str">
        <f>ポイント算出表!AF6</f>
        <v>□</v>
      </c>
      <c r="AG6" s="565" t="s">
        <v>7</v>
      </c>
      <c r="AH6" s="565"/>
      <c r="AI6" s="565"/>
      <c r="AJ6" s="565"/>
      <c r="AK6" s="566"/>
    </row>
    <row r="7" spans="1:37" ht="11.25" customHeight="1" x14ac:dyDescent="0.4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5"/>
      <c r="V7" s="55"/>
      <c r="W7" s="55"/>
      <c r="X7" s="52"/>
      <c r="Y7" s="52"/>
      <c r="Z7" s="587"/>
      <c r="AA7" s="588"/>
      <c r="AB7" s="589"/>
      <c r="AC7" s="606"/>
      <c r="AD7" s="315"/>
      <c r="AE7" s="315"/>
      <c r="AF7" s="564"/>
      <c r="AG7" s="567"/>
      <c r="AH7" s="567"/>
      <c r="AI7" s="567"/>
      <c r="AJ7" s="567"/>
      <c r="AK7" s="568"/>
    </row>
    <row r="8" spans="1:37" ht="21" customHeight="1" thickBot="1" x14ac:dyDescent="0.5">
      <c r="Z8" s="590"/>
      <c r="AA8" s="591"/>
      <c r="AB8" s="592"/>
      <c r="AC8" s="97" t="str">
        <f>ポイント算出表!AC8</f>
        <v>□</v>
      </c>
      <c r="AD8" s="98" t="s">
        <v>195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K9" s="569" t="s">
        <v>212</v>
      </c>
      <c r="L9" s="570"/>
      <c r="M9" s="570"/>
      <c r="N9" s="570"/>
      <c r="O9" s="570"/>
      <c r="P9" s="570"/>
      <c r="Q9" s="570"/>
      <c r="R9" s="570"/>
      <c r="S9" s="570"/>
      <c r="T9" s="570"/>
      <c r="U9" s="570"/>
      <c r="V9" s="570"/>
      <c r="W9" s="570"/>
      <c r="X9" s="570"/>
      <c r="Y9" s="570"/>
      <c r="Z9" s="570"/>
    </row>
    <row r="10" spans="1:37" ht="15.75" customHeight="1" x14ac:dyDescent="0.45">
      <c r="K10" s="570"/>
      <c r="L10" s="570"/>
      <c r="M10" s="570"/>
      <c r="N10" s="570"/>
      <c r="O10" s="570"/>
      <c r="P10" s="570"/>
      <c r="Q10" s="570"/>
      <c r="R10" s="570"/>
      <c r="S10" s="570"/>
      <c r="T10" s="570"/>
      <c r="U10" s="570"/>
      <c r="V10" s="570"/>
      <c r="W10" s="570"/>
      <c r="X10" s="570"/>
      <c r="Y10" s="570"/>
      <c r="Z10" s="570"/>
    </row>
    <row r="11" spans="1:37" ht="15.75" customHeight="1" x14ac:dyDescent="0.45"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  <c r="V11" s="420"/>
      <c r="W11" s="420"/>
      <c r="X11" s="420"/>
      <c r="Y11" s="420"/>
      <c r="Z11" s="420"/>
    </row>
    <row r="12" spans="1:37" ht="15" customHeight="1" x14ac:dyDescent="0.45">
      <c r="B12" s="52"/>
      <c r="C12" s="52"/>
      <c r="D12" s="52"/>
      <c r="E12" s="52"/>
      <c r="F12" s="52"/>
      <c r="G12" s="52"/>
      <c r="H12" s="52"/>
      <c r="I12" s="52"/>
      <c r="J12" s="52"/>
      <c r="K12" s="56"/>
      <c r="L12" s="56"/>
      <c r="M12" s="56"/>
      <c r="N12" s="56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spans="1:37" ht="15" customHeight="1" x14ac:dyDescent="0.45">
      <c r="B13" s="52"/>
      <c r="C13" s="52"/>
      <c r="D13" s="52"/>
      <c r="E13" s="52"/>
      <c r="F13" s="52"/>
      <c r="G13" s="52"/>
      <c r="H13" s="52"/>
      <c r="I13" s="52"/>
      <c r="J13" s="52"/>
      <c r="K13" s="58"/>
      <c r="L13" s="58"/>
      <c r="M13" s="58"/>
      <c r="N13" s="52"/>
      <c r="O13" s="571" t="s">
        <v>8</v>
      </c>
      <c r="P13" s="572" t="str">
        <f>IF(S13="☑","□","☑")</f>
        <v>☑</v>
      </c>
      <c r="Q13" s="573" t="s">
        <v>9</v>
      </c>
      <c r="R13" s="573"/>
      <c r="S13" s="574" t="s">
        <v>3</v>
      </c>
      <c r="T13" s="573" t="s">
        <v>10</v>
      </c>
      <c r="U13" s="573"/>
      <c r="V13" s="571" t="s">
        <v>11</v>
      </c>
    </row>
    <row r="14" spans="1:37" ht="15" customHeight="1" x14ac:dyDescent="0.45">
      <c r="B14" s="52"/>
      <c r="C14" s="52"/>
      <c r="D14" s="52"/>
      <c r="E14" s="52"/>
      <c r="F14" s="52"/>
      <c r="G14" s="52"/>
      <c r="H14" s="52"/>
      <c r="I14" s="52"/>
      <c r="J14" s="52"/>
      <c r="K14" s="58"/>
      <c r="L14" s="58"/>
      <c r="M14" s="58"/>
      <c r="N14" s="52"/>
      <c r="O14" s="571"/>
      <c r="P14" s="572"/>
      <c r="Q14" s="573"/>
      <c r="R14" s="573"/>
      <c r="S14" s="575"/>
      <c r="T14" s="573"/>
      <c r="U14" s="573"/>
      <c r="V14" s="571"/>
      <c r="AH14" s="59" t="str">
        <f>IF(AND(S13="☑",AI25="□",ISBLANK(AH15)),"↓版数","")</f>
        <v/>
      </c>
    </row>
    <row r="15" spans="1:37" s="60" customFormat="1" ht="22.5" x14ac:dyDescent="0.45">
      <c r="D15" s="61" t="s">
        <v>12</v>
      </c>
      <c r="E15" s="61"/>
      <c r="F15" s="582"/>
      <c r="G15" s="582"/>
      <c r="H15" s="582"/>
      <c r="I15" s="62" t="s">
        <v>13</v>
      </c>
      <c r="J15" s="582"/>
      <c r="K15" s="582"/>
      <c r="L15" s="62" t="s">
        <v>14</v>
      </c>
      <c r="M15" s="582"/>
      <c r="N15" s="582"/>
      <c r="O15" s="62" t="s">
        <v>15</v>
      </c>
      <c r="P15" s="583" t="s">
        <v>94</v>
      </c>
      <c r="Q15" s="583"/>
      <c r="R15" s="583"/>
      <c r="S15" s="583"/>
      <c r="T15" s="583"/>
      <c r="U15" s="583"/>
      <c r="V15" s="583"/>
      <c r="W15" s="583"/>
      <c r="X15" s="583"/>
      <c r="Y15" s="583"/>
      <c r="Z15" s="583"/>
      <c r="AA15" s="583"/>
      <c r="AB15" s="583"/>
      <c r="AC15" s="583"/>
      <c r="AD15" s="583"/>
      <c r="AE15" s="583"/>
      <c r="AF15" s="583"/>
      <c r="AG15" s="583"/>
      <c r="AH15" s="63"/>
    </row>
    <row r="16" spans="1:37" ht="15" customHeight="1" thickBot="1" x14ac:dyDescent="0.5"/>
    <row r="17" spans="2:37" ht="15" customHeight="1" x14ac:dyDescent="0.45">
      <c r="B17" s="554" t="s">
        <v>16</v>
      </c>
      <c r="C17" s="555"/>
      <c r="D17" s="555"/>
      <c r="E17" s="555"/>
      <c r="F17" s="555"/>
      <c r="G17" s="556"/>
      <c r="H17" s="557" t="str">
        <f>IF(ISBLANK(ポイント算出表!H14),"",ポイント算出表!H14)</f>
        <v/>
      </c>
      <c r="I17" s="558"/>
      <c r="J17" s="558"/>
      <c r="K17" s="558"/>
      <c r="L17" s="558"/>
      <c r="M17" s="558"/>
      <c r="N17" s="558"/>
      <c r="O17" s="559"/>
      <c r="P17" s="557" t="s">
        <v>17</v>
      </c>
      <c r="Q17" s="576"/>
      <c r="R17" s="576"/>
      <c r="S17" s="576"/>
      <c r="T17" s="576"/>
      <c r="U17" s="576"/>
      <c r="V17" s="576"/>
      <c r="W17" s="576"/>
      <c r="X17" s="579" t="str">
        <f>IF(ISBLANK(ポイント算出表!X14),"",ポイント算出表!X14)</f>
        <v/>
      </c>
      <c r="Y17" s="576"/>
      <c r="Z17" s="576"/>
      <c r="AA17" s="576"/>
      <c r="AB17" s="576"/>
      <c r="AC17" s="576"/>
      <c r="AD17" s="576"/>
      <c r="AE17" s="576"/>
      <c r="AF17" s="576"/>
      <c r="AG17" s="576"/>
      <c r="AH17" s="576"/>
      <c r="AI17" s="576"/>
      <c r="AJ17" s="576"/>
      <c r="AK17" s="580"/>
    </row>
    <row r="18" spans="2:37" ht="15" customHeight="1" x14ac:dyDescent="0.45">
      <c r="B18" s="414"/>
      <c r="C18" s="415"/>
      <c r="D18" s="415"/>
      <c r="E18" s="415"/>
      <c r="F18" s="415"/>
      <c r="G18" s="433"/>
      <c r="H18" s="560"/>
      <c r="I18" s="561"/>
      <c r="J18" s="561"/>
      <c r="K18" s="561"/>
      <c r="L18" s="561"/>
      <c r="M18" s="561"/>
      <c r="N18" s="561"/>
      <c r="O18" s="562"/>
      <c r="P18" s="577"/>
      <c r="Q18" s="578"/>
      <c r="R18" s="578"/>
      <c r="S18" s="578"/>
      <c r="T18" s="578"/>
      <c r="U18" s="578"/>
      <c r="V18" s="578"/>
      <c r="W18" s="578"/>
      <c r="X18" s="577"/>
      <c r="Y18" s="578"/>
      <c r="Z18" s="578"/>
      <c r="AA18" s="578"/>
      <c r="AB18" s="578"/>
      <c r="AC18" s="578"/>
      <c r="AD18" s="578"/>
      <c r="AE18" s="578"/>
      <c r="AF18" s="578"/>
      <c r="AG18" s="578"/>
      <c r="AH18" s="578"/>
      <c r="AI18" s="578"/>
      <c r="AJ18" s="578"/>
      <c r="AK18" s="581"/>
    </row>
    <row r="19" spans="2:37" ht="15" customHeight="1" x14ac:dyDescent="0.45">
      <c r="B19" s="510" t="s">
        <v>18</v>
      </c>
      <c r="C19" s="312"/>
      <c r="D19" s="312"/>
      <c r="E19" s="312"/>
      <c r="F19" s="312"/>
      <c r="G19" s="511"/>
      <c r="H19" s="515" t="str">
        <f>IF(ISBLANK(ポイント算出表!H16),"",ポイント算出表!H16)</f>
        <v/>
      </c>
      <c r="I19" s="516"/>
      <c r="J19" s="516"/>
      <c r="K19" s="516"/>
      <c r="L19" s="516"/>
      <c r="M19" s="516"/>
      <c r="N19" s="516"/>
      <c r="O19" s="516"/>
      <c r="P19" s="516"/>
      <c r="Q19" s="516"/>
      <c r="R19" s="516"/>
      <c r="S19" s="516"/>
      <c r="T19" s="516"/>
      <c r="U19" s="516"/>
      <c r="V19" s="516"/>
      <c r="W19" s="516"/>
      <c r="X19" s="516"/>
      <c r="Y19" s="516"/>
      <c r="Z19" s="516"/>
      <c r="AA19" s="516"/>
      <c r="AB19" s="516"/>
      <c r="AC19" s="516"/>
      <c r="AD19" s="516"/>
      <c r="AE19" s="516"/>
      <c r="AF19" s="516"/>
      <c r="AG19" s="516"/>
      <c r="AH19" s="516"/>
      <c r="AI19" s="516"/>
      <c r="AJ19" s="516"/>
      <c r="AK19" s="517"/>
    </row>
    <row r="20" spans="2:37" ht="15" customHeight="1" x14ac:dyDescent="0.45">
      <c r="B20" s="314"/>
      <c r="C20" s="430"/>
      <c r="D20" s="430"/>
      <c r="E20" s="430"/>
      <c r="F20" s="430"/>
      <c r="G20" s="431"/>
      <c r="H20" s="518"/>
      <c r="I20" s="519"/>
      <c r="J20" s="519"/>
      <c r="K20" s="519"/>
      <c r="L20" s="519"/>
      <c r="M20" s="519"/>
      <c r="N20" s="519"/>
      <c r="O20" s="519"/>
      <c r="P20" s="519"/>
      <c r="Q20" s="519"/>
      <c r="R20" s="519"/>
      <c r="S20" s="519"/>
      <c r="T20" s="519"/>
      <c r="U20" s="519"/>
      <c r="V20" s="519"/>
      <c r="W20" s="519"/>
      <c r="X20" s="519"/>
      <c r="Y20" s="519"/>
      <c r="Z20" s="519"/>
      <c r="AA20" s="519"/>
      <c r="AB20" s="519"/>
      <c r="AC20" s="519"/>
      <c r="AD20" s="519"/>
      <c r="AE20" s="519"/>
      <c r="AF20" s="519"/>
      <c r="AG20" s="519"/>
      <c r="AH20" s="519"/>
      <c r="AI20" s="519"/>
      <c r="AJ20" s="519"/>
      <c r="AK20" s="520"/>
    </row>
    <row r="21" spans="2:37" ht="15" customHeight="1" thickBot="1" x14ac:dyDescent="0.5">
      <c r="B21" s="512"/>
      <c r="C21" s="513"/>
      <c r="D21" s="513"/>
      <c r="E21" s="513"/>
      <c r="F21" s="513"/>
      <c r="G21" s="514"/>
      <c r="H21" s="521"/>
      <c r="I21" s="522"/>
      <c r="J21" s="522"/>
      <c r="K21" s="522"/>
      <c r="L21" s="522"/>
      <c r="M21" s="522"/>
      <c r="N21" s="522"/>
      <c r="O21" s="522"/>
      <c r="P21" s="522"/>
      <c r="Q21" s="522"/>
      <c r="R21" s="522"/>
      <c r="S21" s="522"/>
      <c r="T21" s="522"/>
      <c r="U21" s="522"/>
      <c r="V21" s="522"/>
      <c r="W21" s="522"/>
      <c r="X21" s="522"/>
      <c r="Y21" s="522"/>
      <c r="Z21" s="522"/>
      <c r="AA21" s="522"/>
      <c r="AB21" s="522"/>
      <c r="AC21" s="522"/>
      <c r="AD21" s="522"/>
      <c r="AE21" s="522"/>
      <c r="AF21" s="522"/>
      <c r="AG21" s="522"/>
      <c r="AH21" s="522"/>
      <c r="AI21" s="522"/>
      <c r="AJ21" s="522"/>
      <c r="AK21" s="523"/>
    </row>
    <row r="22" spans="2:37" ht="15" customHeight="1" x14ac:dyDescent="0.45"/>
    <row r="23" spans="2:37" ht="15" customHeight="1" thickBot="1" x14ac:dyDescent="0.5">
      <c r="B23" s="64" t="s">
        <v>69</v>
      </c>
    </row>
    <row r="24" spans="2:37" ht="105" customHeight="1" thickBot="1" x14ac:dyDescent="0.5">
      <c r="B24" s="441" t="s">
        <v>20</v>
      </c>
      <c r="C24" s="442"/>
      <c r="D24" s="442"/>
      <c r="E24" s="442"/>
      <c r="F24" s="442"/>
      <c r="G24" s="442"/>
      <c r="H24" s="443" t="s">
        <v>70</v>
      </c>
      <c r="I24" s="442"/>
      <c r="J24" s="442"/>
      <c r="K24" s="442"/>
      <c r="L24" s="442"/>
      <c r="M24" s="444"/>
      <c r="N24" s="445" t="s">
        <v>71</v>
      </c>
      <c r="O24" s="442"/>
      <c r="P24" s="442"/>
      <c r="Q24" s="442"/>
      <c r="R24" s="442"/>
      <c r="S24" s="444"/>
      <c r="T24" s="524" t="str">
        <f>IF(AND(S13="□",T29&lt;&gt;""),"目標
被験者数Ⓒ
「ｸﾞﾚｰｾﾙの数値を削除してください。」","目標
被験者数Ⓒ")</f>
        <v>目標
被験者数Ⓒ</v>
      </c>
      <c r="U24" s="525"/>
      <c r="V24" s="525"/>
      <c r="W24" s="445" t="s">
        <v>72</v>
      </c>
      <c r="X24" s="442"/>
      <c r="Y24" s="442"/>
      <c r="Z24" s="442"/>
      <c r="AA24" s="442"/>
      <c r="AB24" s="444"/>
      <c r="AC24" s="445" t="s">
        <v>73</v>
      </c>
      <c r="AD24" s="442"/>
      <c r="AE24" s="442"/>
      <c r="AF24" s="442"/>
      <c r="AG24" s="442"/>
      <c r="AH24" s="442"/>
      <c r="AI24" s="295" t="s">
        <v>194</v>
      </c>
      <c r="AJ24" s="442"/>
      <c r="AK24" s="530"/>
    </row>
    <row r="25" spans="2:37" ht="48" customHeight="1" thickTop="1" x14ac:dyDescent="0.45">
      <c r="B25" s="531" t="s">
        <v>74</v>
      </c>
      <c r="C25" s="532"/>
      <c r="D25" s="532"/>
      <c r="E25" s="532"/>
      <c r="F25" s="532"/>
      <c r="G25" s="533"/>
      <c r="H25" s="417" t="str">
        <f>IF(AND(ISNUMBER(ポイント算出表!AC76),ISNUMBER(ポイント算出表!H19),ISNUMBER(ポイント算出表!AG70)),ROUNDUP(ポイント算出表!AC76-ポイント算出表!AG70+ポイント算出表!AG70/ポイント算出表!H19,0),"")</f>
        <v/>
      </c>
      <c r="I25" s="412"/>
      <c r="J25" s="412"/>
      <c r="K25" s="412"/>
      <c r="L25" s="412"/>
      <c r="M25" s="418"/>
      <c r="N25" s="536">
        <v>10000</v>
      </c>
      <c r="O25" s="537"/>
      <c r="P25" s="537"/>
      <c r="Q25" s="537"/>
      <c r="R25" s="537"/>
      <c r="S25" s="538"/>
      <c r="T25" s="539" t="str">
        <f>IF(AND(S13="☑",ISNUMBER(ポイント算出表!AF19),ISNUMBER(ポイント算出表!AI19)),ポイント算出表!AI19,IF(AND(S13="□",ISNUMBER(ポイント算出表!H19)),ポイント算出表!H19,""))</f>
        <v/>
      </c>
      <c r="U25" s="412"/>
      <c r="V25" s="418"/>
      <c r="W25" s="540" t="s">
        <v>181</v>
      </c>
      <c r="X25" s="541"/>
      <c r="Y25" s="541"/>
      <c r="Z25" s="541"/>
      <c r="AA25" s="541"/>
      <c r="AB25" s="542"/>
      <c r="AC25" s="543" t="str">
        <f>IF(H25="","",H25*N25)</f>
        <v/>
      </c>
      <c r="AD25" s="544"/>
      <c r="AE25" s="544"/>
      <c r="AF25" s="544"/>
      <c r="AG25" s="545" t="str">
        <f>IF(ISBLANK(H25),"","／例")</f>
        <v>／例</v>
      </c>
      <c r="AH25" s="545"/>
      <c r="AI25" s="546" t="s">
        <v>3</v>
      </c>
      <c r="AJ25" s="548" t="str">
        <f>IF(S13="☑","責任医師変更継続試験","全症例が先行試験より移行する別プロトコル試験")</f>
        <v>全症例が先行試験より移行する別プロトコル試験</v>
      </c>
      <c r="AK25" s="549"/>
    </row>
    <row r="26" spans="2:37" ht="32.25" customHeight="1" x14ac:dyDescent="0.45">
      <c r="B26" s="526" t="s">
        <v>202</v>
      </c>
      <c r="C26" s="494"/>
      <c r="D26" s="494"/>
      <c r="E26" s="494"/>
      <c r="F26" s="494"/>
      <c r="G26" s="495"/>
      <c r="H26" s="534"/>
      <c r="I26" s="315"/>
      <c r="J26" s="315"/>
      <c r="K26" s="315"/>
      <c r="L26" s="315"/>
      <c r="M26" s="431"/>
      <c r="N26" s="429"/>
      <c r="O26" s="430"/>
      <c r="P26" s="430"/>
      <c r="Q26" s="430"/>
      <c r="R26" s="430"/>
      <c r="S26" s="431"/>
      <c r="T26" s="429"/>
      <c r="U26" s="430"/>
      <c r="V26" s="431"/>
      <c r="W26" s="502" t="str">
        <f>IF(AND(S13="☑",ISNUMBER(T29)),"Ⓐ×Ⓑ×©×1.1×0.35
差額","Ⓐ×Ⓑ×©×1.1×0.35")</f>
        <v>Ⓐ×Ⓑ×©×1.1×0.35</v>
      </c>
      <c r="X26" s="503"/>
      <c r="Y26" s="503"/>
      <c r="Z26" s="503"/>
      <c r="AA26" s="503"/>
      <c r="AB26" s="504"/>
      <c r="AC26" s="527" t="str">
        <f>IF(AND(P13="☑",AF4="☑",AI28="☑"),"先行試験で入金済",IF(OR(H25="",ISBLANK(N25),T25=""),"",IF(AND(S13="☑",ISNUMBER(T29)),H25*N25*(T25-T29)*1.1*0.35,H25*N25*T25*1.1*0.35)))</f>
        <v/>
      </c>
      <c r="AD26" s="528"/>
      <c r="AE26" s="528"/>
      <c r="AF26" s="528"/>
      <c r="AG26" s="528"/>
      <c r="AH26" s="529"/>
      <c r="AI26" s="547"/>
      <c r="AJ26" s="550"/>
      <c r="AK26" s="551"/>
    </row>
    <row r="27" spans="2:37" ht="17.25" customHeight="1" x14ac:dyDescent="0.45">
      <c r="B27" s="496"/>
      <c r="C27" s="497"/>
      <c r="D27" s="497"/>
      <c r="E27" s="497"/>
      <c r="F27" s="497"/>
      <c r="G27" s="498"/>
      <c r="H27" s="534"/>
      <c r="I27" s="315"/>
      <c r="J27" s="315"/>
      <c r="K27" s="315"/>
      <c r="L27" s="315"/>
      <c r="M27" s="431"/>
      <c r="N27" s="429"/>
      <c r="O27" s="430"/>
      <c r="P27" s="430"/>
      <c r="Q27" s="430"/>
      <c r="R27" s="430"/>
      <c r="S27" s="431"/>
      <c r="T27" s="429"/>
      <c r="U27" s="430"/>
      <c r="V27" s="431"/>
      <c r="W27" s="432"/>
      <c r="X27" s="415"/>
      <c r="Y27" s="415"/>
      <c r="Z27" s="415"/>
      <c r="AA27" s="415"/>
      <c r="AB27" s="433"/>
      <c r="AC27" s="508"/>
      <c r="AD27" s="424"/>
      <c r="AE27" s="424"/>
      <c r="AF27" s="424"/>
      <c r="AG27" s="424"/>
      <c r="AH27" s="509"/>
      <c r="AI27" s="468"/>
      <c r="AJ27" s="552"/>
      <c r="AK27" s="553"/>
    </row>
    <row r="28" spans="2:37" ht="32.25" customHeight="1" x14ac:dyDescent="0.45">
      <c r="B28" s="493" t="s">
        <v>184</v>
      </c>
      <c r="C28" s="494"/>
      <c r="D28" s="494"/>
      <c r="E28" s="494"/>
      <c r="F28" s="494"/>
      <c r="G28" s="495"/>
      <c r="H28" s="534"/>
      <c r="I28" s="315"/>
      <c r="J28" s="315"/>
      <c r="K28" s="315"/>
      <c r="L28" s="315"/>
      <c r="M28" s="431"/>
      <c r="N28" s="429"/>
      <c r="O28" s="315"/>
      <c r="P28" s="315"/>
      <c r="Q28" s="315"/>
      <c r="R28" s="315"/>
      <c r="S28" s="431"/>
      <c r="T28" s="499" t="str">
        <f>IF(S13="☑","既締結の
目標被験者数","")</f>
        <v/>
      </c>
      <c r="U28" s="500"/>
      <c r="V28" s="501"/>
      <c r="W28" s="502" t="str">
        <f>IF(AND(S13="☑",ISNUMBER(T29)),"Ⓐ×Ⓑ×©×1.5×0.30
差額","Ⓐ×Ⓑ×©×1.5×0.30")</f>
        <v>Ⓐ×Ⓑ×©×1.5×0.30</v>
      </c>
      <c r="X28" s="503"/>
      <c r="Y28" s="503"/>
      <c r="Z28" s="503"/>
      <c r="AA28" s="503"/>
      <c r="AB28" s="504"/>
      <c r="AC28" s="505" t="str">
        <f>IF(AND(P13="☑",AF4="☑",AI28="☑"),"先行試験で入金済",IF(OR(H25="",ISBLANK(N25),T25=""),"",IF(AND(S13="☑",ISNUMBER(T29)),H25*N25*(T25-T29)*1.5*0.3,H25*N25*T25*1.5*0.3)))</f>
        <v/>
      </c>
      <c r="AD28" s="506"/>
      <c r="AE28" s="506"/>
      <c r="AF28" s="506"/>
      <c r="AG28" s="506"/>
      <c r="AH28" s="507"/>
      <c r="AI28" s="466" t="s">
        <v>3</v>
      </c>
      <c r="AJ28" s="469" t="str">
        <f>IF(AND(AF4="☑",S13="□"),"同一プロトコルで治験より移行の製造販売後臨床試験","")</f>
        <v/>
      </c>
      <c r="AK28" s="470"/>
    </row>
    <row r="29" spans="2:37" ht="16.5" customHeight="1" x14ac:dyDescent="0.45">
      <c r="B29" s="496"/>
      <c r="C29" s="497"/>
      <c r="D29" s="497"/>
      <c r="E29" s="497"/>
      <c r="F29" s="497"/>
      <c r="G29" s="498"/>
      <c r="H29" s="535"/>
      <c r="I29" s="415"/>
      <c r="J29" s="415"/>
      <c r="K29" s="415"/>
      <c r="L29" s="415"/>
      <c r="M29" s="433"/>
      <c r="N29" s="432"/>
      <c r="O29" s="415"/>
      <c r="P29" s="415"/>
      <c r="Q29" s="415"/>
      <c r="R29" s="415"/>
      <c r="S29" s="433"/>
      <c r="T29" s="475" t="str">
        <f>IF(AND(S13="☑",ISNUMBER(ポイント算出表!AF19),ISNUMBER(ポイント算出表!AI19)),ポイント算出表!AF19,"")</f>
        <v/>
      </c>
      <c r="U29" s="476"/>
      <c r="V29" s="477"/>
      <c r="W29" s="432"/>
      <c r="X29" s="415"/>
      <c r="Y29" s="415"/>
      <c r="Z29" s="415"/>
      <c r="AA29" s="415"/>
      <c r="AB29" s="433"/>
      <c r="AC29" s="508"/>
      <c r="AD29" s="424"/>
      <c r="AE29" s="424"/>
      <c r="AF29" s="424"/>
      <c r="AG29" s="424"/>
      <c r="AH29" s="509"/>
      <c r="AI29" s="467"/>
      <c r="AJ29" s="471"/>
      <c r="AK29" s="472"/>
    </row>
    <row r="30" spans="2:37" ht="48" customHeight="1" x14ac:dyDescent="0.45">
      <c r="B30" s="478" t="s">
        <v>75</v>
      </c>
      <c r="C30" s="405"/>
      <c r="D30" s="405"/>
      <c r="E30" s="405"/>
      <c r="F30" s="405"/>
      <c r="G30" s="479"/>
      <c r="H30" s="480"/>
      <c r="I30" s="481"/>
      <c r="J30" s="481"/>
      <c r="K30" s="481"/>
      <c r="L30" s="481"/>
      <c r="M30" s="482"/>
      <c r="N30" s="483">
        <v>0.1</v>
      </c>
      <c r="O30" s="484"/>
      <c r="P30" s="484"/>
      <c r="Q30" s="484"/>
      <c r="R30" s="484"/>
      <c r="S30" s="485"/>
      <c r="T30" s="486"/>
      <c r="U30" s="487"/>
      <c r="V30" s="487"/>
      <c r="W30" s="488" t="s">
        <v>76</v>
      </c>
      <c r="X30" s="489"/>
      <c r="Y30" s="489"/>
      <c r="Z30" s="489"/>
      <c r="AA30" s="489"/>
      <c r="AB30" s="490"/>
      <c r="AC30" s="407" t="str">
        <f>IF(AND(S13="□",AI25="☑"),"ー",IF(OR(H25="",ISBLANK(N30)),"",H25*N25*ROUND(N30,2)))</f>
        <v/>
      </c>
      <c r="AD30" s="491"/>
      <c r="AE30" s="491"/>
      <c r="AF30" s="491"/>
      <c r="AG30" s="492" t="str">
        <f>IF(AND(S13="□",AI25="☑"),"ー",IF(OR(H25="",ISBLANK(N30)),"","／例"))</f>
        <v/>
      </c>
      <c r="AH30" s="492"/>
      <c r="AI30" s="468"/>
      <c r="AJ30" s="473"/>
      <c r="AK30" s="474"/>
    </row>
    <row r="31" spans="2:37" ht="36" customHeight="1" thickBot="1" x14ac:dyDescent="0.5">
      <c r="B31" s="449"/>
      <c r="C31" s="450"/>
      <c r="D31" s="450"/>
      <c r="E31" s="450"/>
      <c r="F31" s="450"/>
      <c r="G31" s="451"/>
      <c r="H31" s="452"/>
      <c r="I31" s="453"/>
      <c r="J31" s="453"/>
      <c r="K31" s="453"/>
      <c r="L31" s="453"/>
      <c r="M31" s="454"/>
      <c r="N31" s="455" t="str">
        <f>IF(ISBLANK(N30),"「委託研究費(脱落症例)」
なしの場合’０’を記入",IF(AND(S13="□",AI25="☑",N30&lt;&gt;0),"継続試験では
委託研究費(脱落症例)の
設定はできません。
’0’を入力してください。",""))</f>
        <v/>
      </c>
      <c r="O31" s="456"/>
      <c r="P31" s="456"/>
      <c r="Q31" s="456"/>
      <c r="R31" s="456"/>
      <c r="S31" s="457"/>
      <c r="T31" s="458" t="str">
        <f>IF(AND(S13="☑",T29=""),"「既締結の目標被験者数」は変更有無にかかわらず記載","")</f>
        <v/>
      </c>
      <c r="U31" s="459"/>
      <c r="V31" s="459"/>
      <c r="W31" s="460" t="str">
        <f>IF(S13="☑","1)「目標被験者数Ⓒ」追加の場合、病院管理費②③差額を請求。尚、病院管理経費の返金は原則行ないません。",IF(AND(P13="☑",AF4="☑",AI28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1" s="461"/>
      <c r="Y31" s="461"/>
      <c r="Z31" s="461"/>
      <c r="AA31" s="461"/>
      <c r="AB31" s="461"/>
      <c r="AC31" s="461"/>
      <c r="AD31" s="461"/>
      <c r="AE31" s="461"/>
      <c r="AF31" s="461"/>
      <c r="AG31" s="461"/>
      <c r="AH31" s="462"/>
      <c r="AI31" s="463"/>
      <c r="AJ31" s="464"/>
      <c r="AK31" s="465"/>
    </row>
    <row r="32" spans="2:37" ht="15" customHeight="1" x14ac:dyDescent="0.45"/>
    <row r="33" spans="2:37" ht="15" customHeight="1" thickBot="1" x14ac:dyDescent="0.5">
      <c r="B33" s="64" t="s">
        <v>77</v>
      </c>
    </row>
    <row r="34" spans="2:37" ht="101.25" customHeight="1" thickBot="1" x14ac:dyDescent="0.5">
      <c r="B34" s="441" t="s">
        <v>20</v>
      </c>
      <c r="C34" s="442"/>
      <c r="D34" s="442"/>
      <c r="E34" s="442"/>
      <c r="F34" s="442"/>
      <c r="G34" s="442"/>
      <c r="H34" s="443" t="s">
        <v>78</v>
      </c>
      <c r="I34" s="442"/>
      <c r="J34" s="442"/>
      <c r="K34" s="442"/>
      <c r="L34" s="442"/>
      <c r="M34" s="444"/>
      <c r="N34" s="445" t="s">
        <v>79</v>
      </c>
      <c r="O34" s="442"/>
      <c r="P34" s="442"/>
      <c r="Q34" s="442"/>
      <c r="R34" s="442"/>
      <c r="S34" s="444"/>
      <c r="T34" s="445" t="s">
        <v>80</v>
      </c>
      <c r="U34" s="442"/>
      <c r="V34" s="442"/>
      <c r="W34" s="442"/>
      <c r="X34" s="442"/>
      <c r="Y34" s="444"/>
      <c r="Z34" s="445" t="s">
        <v>81</v>
      </c>
      <c r="AA34" s="442"/>
      <c r="AB34" s="442"/>
      <c r="AC34" s="442"/>
      <c r="AD34" s="442"/>
      <c r="AE34" s="444"/>
      <c r="AF34" s="446"/>
      <c r="AG34" s="447"/>
      <c r="AH34" s="447"/>
      <c r="AI34" s="447"/>
      <c r="AJ34" s="447"/>
      <c r="AK34" s="448"/>
    </row>
    <row r="35" spans="2:37" ht="33.75" customHeight="1" thickTop="1" x14ac:dyDescent="0.45">
      <c r="B35" s="411" t="s">
        <v>83</v>
      </c>
      <c r="C35" s="412"/>
      <c r="D35" s="412"/>
      <c r="E35" s="412"/>
      <c r="F35" s="412"/>
      <c r="G35" s="413"/>
      <c r="H35" s="417" t="str">
        <f>IF(ISBLANK(H25),"",H25)</f>
        <v/>
      </c>
      <c r="I35" s="412"/>
      <c r="J35" s="412"/>
      <c r="K35" s="412"/>
      <c r="L35" s="412"/>
      <c r="M35" s="418"/>
      <c r="N35" s="426">
        <v>6000</v>
      </c>
      <c r="O35" s="427"/>
      <c r="P35" s="427"/>
      <c r="Q35" s="427"/>
      <c r="R35" s="427"/>
      <c r="S35" s="428"/>
      <c r="T35" s="434" t="s">
        <v>185</v>
      </c>
      <c r="U35" s="435"/>
      <c r="V35" s="435"/>
      <c r="W35" s="435"/>
      <c r="X35" s="435"/>
      <c r="Y35" s="436"/>
      <c r="Z35" s="437" t="str">
        <f>IF(AND(ISNUMBER(N35),H35&lt;&gt;""),H35*N35,"")</f>
        <v/>
      </c>
      <c r="AA35" s="438"/>
      <c r="AB35" s="438"/>
      <c r="AC35" s="438"/>
      <c r="AD35" s="439" t="str">
        <f>IF(Z35="","","／例")</f>
        <v/>
      </c>
      <c r="AE35" s="440"/>
      <c r="AF35" s="381" t="str">
        <f>IF(OR(Z35="",Z36="",Z37="",Z38=""),"","請求書の額は請求額に実施例数を乗じた額（税別）となります。")</f>
        <v/>
      </c>
      <c r="AG35" s="382"/>
      <c r="AH35" s="382"/>
      <c r="AI35" s="382"/>
      <c r="AJ35" s="382"/>
      <c r="AK35" s="383"/>
    </row>
    <row r="36" spans="2:37" ht="33.75" customHeight="1" x14ac:dyDescent="0.45">
      <c r="B36" s="314"/>
      <c r="C36" s="315"/>
      <c r="D36" s="315"/>
      <c r="E36" s="315"/>
      <c r="F36" s="315"/>
      <c r="G36" s="316"/>
      <c r="H36" s="419"/>
      <c r="I36" s="420"/>
      <c r="J36" s="420"/>
      <c r="K36" s="420"/>
      <c r="L36" s="420"/>
      <c r="M36" s="421"/>
      <c r="N36" s="429"/>
      <c r="O36" s="430"/>
      <c r="P36" s="430"/>
      <c r="Q36" s="430"/>
      <c r="R36" s="430"/>
      <c r="S36" s="431"/>
      <c r="T36" s="390" t="s">
        <v>182</v>
      </c>
      <c r="U36" s="391"/>
      <c r="V36" s="391"/>
      <c r="W36" s="391"/>
      <c r="X36" s="391"/>
      <c r="Y36" s="392"/>
      <c r="Z36" s="393" t="str">
        <f>IF(AND(ISNUMBER(N35),H35&lt;&gt;""),Z35*0.35,"")</f>
        <v/>
      </c>
      <c r="AA36" s="394"/>
      <c r="AB36" s="394"/>
      <c r="AC36" s="394"/>
      <c r="AD36" s="395" t="str">
        <f>IF(Z36="","","／例")</f>
        <v/>
      </c>
      <c r="AE36" s="396"/>
      <c r="AF36" s="384"/>
      <c r="AG36" s="385"/>
      <c r="AH36" s="385"/>
      <c r="AI36" s="385"/>
      <c r="AJ36" s="385"/>
      <c r="AK36" s="386"/>
    </row>
    <row r="37" spans="2:37" ht="33.75" customHeight="1" x14ac:dyDescent="0.45">
      <c r="B37" s="314"/>
      <c r="C37" s="315"/>
      <c r="D37" s="315"/>
      <c r="E37" s="315"/>
      <c r="F37" s="315"/>
      <c r="G37" s="316"/>
      <c r="H37" s="419"/>
      <c r="I37" s="422"/>
      <c r="J37" s="422"/>
      <c r="K37" s="422"/>
      <c r="L37" s="422"/>
      <c r="M37" s="421"/>
      <c r="N37" s="429"/>
      <c r="O37" s="315"/>
      <c r="P37" s="315"/>
      <c r="Q37" s="315"/>
      <c r="R37" s="315"/>
      <c r="S37" s="431"/>
      <c r="T37" s="397" t="s">
        <v>183</v>
      </c>
      <c r="U37" s="398"/>
      <c r="V37" s="398"/>
      <c r="W37" s="398"/>
      <c r="X37" s="398"/>
      <c r="Y37" s="399"/>
      <c r="Z37" s="400" t="str">
        <f>IF(AND(ISNUMBER(N35),H35&lt;&gt;""),(Z35+Z36)*0.3,"")</f>
        <v/>
      </c>
      <c r="AA37" s="401"/>
      <c r="AB37" s="401"/>
      <c r="AC37" s="401"/>
      <c r="AD37" s="402" t="str">
        <f>IF(Z37="","","／例")</f>
        <v/>
      </c>
      <c r="AE37" s="403"/>
      <c r="AF37" s="384"/>
      <c r="AG37" s="385"/>
      <c r="AH37" s="385"/>
      <c r="AI37" s="385"/>
      <c r="AJ37" s="385"/>
      <c r="AK37" s="386"/>
    </row>
    <row r="38" spans="2:37" ht="33.75" customHeight="1" x14ac:dyDescent="0.45">
      <c r="B38" s="414"/>
      <c r="C38" s="415"/>
      <c r="D38" s="415"/>
      <c r="E38" s="415"/>
      <c r="F38" s="415"/>
      <c r="G38" s="416"/>
      <c r="H38" s="423"/>
      <c r="I38" s="424"/>
      <c r="J38" s="424"/>
      <c r="K38" s="424"/>
      <c r="L38" s="424"/>
      <c r="M38" s="425"/>
      <c r="N38" s="432"/>
      <c r="O38" s="415"/>
      <c r="P38" s="415"/>
      <c r="Q38" s="415"/>
      <c r="R38" s="415"/>
      <c r="S38" s="433"/>
      <c r="T38" s="404" t="s">
        <v>84</v>
      </c>
      <c r="U38" s="405"/>
      <c r="V38" s="405"/>
      <c r="W38" s="405"/>
      <c r="X38" s="405"/>
      <c r="Y38" s="406"/>
      <c r="Z38" s="407" t="str">
        <f>IF(AND(ISNUMBER(N35),H35&lt;&gt;""),Z35+Z36+Z37,"")</f>
        <v/>
      </c>
      <c r="AA38" s="408"/>
      <c r="AB38" s="408"/>
      <c r="AC38" s="408"/>
      <c r="AD38" s="409" t="str">
        <f>IF(Z38="","","／例")</f>
        <v/>
      </c>
      <c r="AE38" s="410"/>
      <c r="AF38" s="387"/>
      <c r="AG38" s="388"/>
      <c r="AH38" s="388"/>
      <c r="AI38" s="388"/>
      <c r="AJ38" s="388"/>
      <c r="AK38" s="389"/>
    </row>
    <row r="39" spans="2:37" ht="33.75" customHeight="1" x14ac:dyDescent="0.45">
      <c r="B39" s="311" t="s">
        <v>85</v>
      </c>
      <c r="C39" s="312"/>
      <c r="D39" s="312"/>
      <c r="E39" s="312"/>
      <c r="F39" s="312"/>
      <c r="G39" s="313"/>
      <c r="H39" s="320"/>
      <c r="I39" s="321"/>
      <c r="J39" s="321"/>
      <c r="K39" s="321"/>
      <c r="L39" s="321"/>
      <c r="M39" s="322"/>
      <c r="N39" s="329">
        <f>IF(ISBLANK(T25),"\50,000を上限に
1例当たり\10,000",IF(T25&gt;5,50000,10000*T25))</f>
        <v>50000</v>
      </c>
      <c r="O39" s="330"/>
      <c r="P39" s="330"/>
      <c r="Q39" s="330"/>
      <c r="R39" s="330"/>
      <c r="S39" s="331"/>
      <c r="T39" s="337" t="s">
        <v>86</v>
      </c>
      <c r="U39" s="338"/>
      <c r="V39" s="338"/>
      <c r="W39" s="338"/>
      <c r="X39" s="338"/>
      <c r="Y39" s="339"/>
      <c r="Z39" s="340">
        <f>IF(ISNUMBER(N39),N39*0.35,"")</f>
        <v>17500</v>
      </c>
      <c r="AA39" s="341"/>
      <c r="AB39" s="341"/>
      <c r="AC39" s="341"/>
      <c r="AD39" s="341"/>
      <c r="AE39" s="342"/>
      <c r="AF39" s="343"/>
      <c r="AG39" s="344"/>
      <c r="AH39" s="344"/>
      <c r="AI39" s="344"/>
      <c r="AJ39" s="344"/>
      <c r="AK39" s="345"/>
    </row>
    <row r="40" spans="2:37" ht="33.75" customHeight="1" x14ac:dyDescent="0.45">
      <c r="B40" s="314"/>
      <c r="C40" s="315"/>
      <c r="D40" s="315"/>
      <c r="E40" s="315"/>
      <c r="F40" s="315"/>
      <c r="G40" s="316"/>
      <c r="H40" s="323"/>
      <c r="I40" s="324"/>
      <c r="J40" s="324"/>
      <c r="K40" s="324"/>
      <c r="L40" s="324"/>
      <c r="M40" s="325"/>
      <c r="N40" s="332"/>
      <c r="O40" s="333"/>
      <c r="P40" s="333"/>
      <c r="Q40" s="333"/>
      <c r="R40" s="333"/>
      <c r="S40" s="334"/>
      <c r="T40" s="352" t="s">
        <v>87</v>
      </c>
      <c r="U40" s="353"/>
      <c r="V40" s="353"/>
      <c r="W40" s="353"/>
      <c r="X40" s="353"/>
      <c r="Y40" s="354"/>
      <c r="Z40" s="355">
        <f>IF(ISNUMBER(N39),(N39+Z39)*0.3,"")</f>
        <v>20250</v>
      </c>
      <c r="AA40" s="356"/>
      <c r="AB40" s="356"/>
      <c r="AC40" s="356"/>
      <c r="AD40" s="356"/>
      <c r="AE40" s="357"/>
      <c r="AF40" s="346"/>
      <c r="AG40" s="347"/>
      <c r="AH40" s="347"/>
      <c r="AI40" s="347"/>
      <c r="AJ40" s="347"/>
      <c r="AK40" s="348"/>
    </row>
    <row r="41" spans="2:37" ht="33.75" customHeight="1" thickBot="1" x14ac:dyDescent="0.5">
      <c r="B41" s="317"/>
      <c r="C41" s="318"/>
      <c r="D41" s="318"/>
      <c r="E41" s="318"/>
      <c r="F41" s="318"/>
      <c r="G41" s="319"/>
      <c r="H41" s="326"/>
      <c r="I41" s="327"/>
      <c r="J41" s="327"/>
      <c r="K41" s="327"/>
      <c r="L41" s="327"/>
      <c r="M41" s="328"/>
      <c r="N41" s="335"/>
      <c r="O41" s="318"/>
      <c r="P41" s="318"/>
      <c r="Q41" s="318"/>
      <c r="R41" s="318"/>
      <c r="S41" s="336"/>
      <c r="T41" s="358" t="s">
        <v>186</v>
      </c>
      <c r="U41" s="359"/>
      <c r="V41" s="359"/>
      <c r="W41" s="359"/>
      <c r="X41" s="359"/>
      <c r="Y41" s="360"/>
      <c r="Z41" s="358">
        <f>IF(ISNUMBER(N39),N39+N39*0.35+(N39+N39*0.35)*0.3,"")</f>
        <v>87750</v>
      </c>
      <c r="AA41" s="379"/>
      <c r="AB41" s="379"/>
      <c r="AC41" s="379"/>
      <c r="AD41" s="379"/>
      <c r="AE41" s="380"/>
      <c r="AF41" s="349"/>
      <c r="AG41" s="350"/>
      <c r="AH41" s="350"/>
      <c r="AI41" s="350"/>
      <c r="AJ41" s="350"/>
      <c r="AK41" s="351"/>
    </row>
    <row r="42" spans="2:37" ht="15" customHeight="1" x14ac:dyDescent="0.45"/>
    <row r="43" spans="2:37" s="102" customFormat="1" ht="15" customHeight="1" thickBot="1" x14ac:dyDescent="0.5">
      <c r="B43" s="36" t="s">
        <v>218</v>
      </c>
    </row>
    <row r="44" spans="2:37" s="102" customFormat="1" ht="28.5" customHeight="1" thickBot="1" x14ac:dyDescent="0.5">
      <c r="B44" s="293" t="s">
        <v>20</v>
      </c>
      <c r="C44" s="294"/>
      <c r="D44" s="294"/>
      <c r="E44" s="294"/>
      <c r="F44" s="294"/>
      <c r="G44" s="294"/>
      <c r="H44" s="295" t="s">
        <v>200</v>
      </c>
      <c r="I44" s="294"/>
      <c r="J44" s="294"/>
      <c r="K44" s="294"/>
      <c r="L44" s="294"/>
      <c r="M44" s="294"/>
      <c r="N44" s="302"/>
      <c r="O44" s="303"/>
      <c r="P44" s="303"/>
      <c r="Q44" s="303"/>
      <c r="R44" s="304"/>
      <c r="S44" s="305"/>
      <c r="T44" s="306"/>
      <c r="U44" s="306"/>
      <c r="V44" s="306"/>
      <c r="W44" s="307"/>
      <c r="X44" s="305"/>
      <c r="Y44" s="306"/>
      <c r="Z44" s="306"/>
      <c r="AA44" s="306"/>
      <c r="AB44" s="307"/>
      <c r="AC44" s="302"/>
      <c r="AD44" s="303"/>
      <c r="AE44" s="303"/>
      <c r="AF44" s="303"/>
      <c r="AG44" s="304"/>
      <c r="AH44" s="308"/>
      <c r="AI44" s="309"/>
      <c r="AJ44" s="309"/>
      <c r="AK44" s="310"/>
    </row>
    <row r="45" spans="2:37" s="102" customFormat="1" ht="19.5" thickTop="1" x14ac:dyDescent="0.45">
      <c r="B45" s="279" t="s">
        <v>219</v>
      </c>
      <c r="C45" s="280"/>
      <c r="D45" s="280"/>
      <c r="E45" s="280"/>
      <c r="F45" s="280"/>
      <c r="G45" s="280"/>
      <c r="H45" s="283" t="s">
        <v>216</v>
      </c>
      <c r="I45" s="284"/>
      <c r="J45" s="284"/>
      <c r="K45" s="284"/>
      <c r="L45" s="284"/>
      <c r="M45" s="284"/>
      <c r="N45" s="287"/>
      <c r="O45" s="288"/>
      <c r="P45" s="288"/>
      <c r="Q45" s="288"/>
      <c r="R45" s="288"/>
      <c r="S45" s="288"/>
      <c r="T45" s="288"/>
      <c r="U45" s="288"/>
      <c r="V45" s="288"/>
      <c r="W45" s="288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6"/>
      <c r="AI45" s="297"/>
      <c r="AJ45" s="297"/>
      <c r="AK45" s="298"/>
    </row>
    <row r="46" spans="2:37" s="102" customFormat="1" ht="51" customHeight="1" thickBot="1" x14ac:dyDescent="0.5">
      <c r="B46" s="281"/>
      <c r="C46" s="282"/>
      <c r="D46" s="282"/>
      <c r="E46" s="282"/>
      <c r="F46" s="282"/>
      <c r="G46" s="282"/>
      <c r="H46" s="285"/>
      <c r="I46" s="286"/>
      <c r="J46" s="286"/>
      <c r="K46" s="286"/>
      <c r="L46" s="286"/>
      <c r="M46" s="286"/>
      <c r="N46" s="289"/>
      <c r="O46" s="290"/>
      <c r="P46" s="290"/>
      <c r="Q46" s="290"/>
      <c r="R46" s="290"/>
      <c r="S46" s="290"/>
      <c r="T46" s="290"/>
      <c r="U46" s="290"/>
      <c r="V46" s="290"/>
      <c r="W46" s="290"/>
      <c r="X46" s="292"/>
      <c r="Y46" s="292"/>
      <c r="Z46" s="292"/>
      <c r="AA46" s="292"/>
      <c r="AB46" s="292"/>
      <c r="AC46" s="292"/>
      <c r="AD46" s="292"/>
      <c r="AE46" s="292"/>
      <c r="AF46" s="292"/>
      <c r="AG46" s="292"/>
      <c r="AH46" s="299"/>
      <c r="AI46" s="300"/>
      <c r="AJ46" s="300"/>
      <c r="AK46" s="301"/>
    </row>
    <row r="47" spans="2:37" ht="15" customHeight="1" x14ac:dyDescent="0.45"/>
    <row r="48" spans="2:37" ht="15" customHeight="1" x14ac:dyDescent="0.45">
      <c r="B48" s="52"/>
    </row>
    <row r="49" spans="3:30" ht="15" customHeight="1" x14ac:dyDescent="0.45"/>
    <row r="50" spans="3:30" ht="15" customHeight="1" x14ac:dyDescent="0.45"/>
    <row r="51" spans="3:30" ht="22.5" x14ac:dyDescent="0.45">
      <c r="C51" s="361" t="s">
        <v>91</v>
      </c>
      <c r="D51" s="361"/>
      <c r="E51" s="362"/>
      <c r="F51" s="362"/>
      <c r="G51" s="362"/>
      <c r="H51" s="62" t="s">
        <v>13</v>
      </c>
      <c r="I51" s="362"/>
      <c r="J51" s="362"/>
      <c r="K51" s="62" t="s">
        <v>14</v>
      </c>
      <c r="L51" s="362"/>
      <c r="M51" s="362"/>
      <c r="N51" s="62" t="s">
        <v>15</v>
      </c>
    </row>
    <row r="52" spans="3:30" ht="22.5" x14ac:dyDescent="0.45">
      <c r="J52" s="61"/>
    </row>
    <row r="53" spans="3:30" ht="22.5" x14ac:dyDescent="0.45">
      <c r="M53" s="61" t="s">
        <v>88</v>
      </c>
    </row>
    <row r="54" spans="3:30" ht="22.5" x14ac:dyDescent="0.45">
      <c r="N54" s="363" t="s">
        <v>96</v>
      </c>
      <c r="O54" s="364"/>
      <c r="P54" s="364"/>
      <c r="Q54" s="364"/>
      <c r="R54" s="364"/>
      <c r="S54" s="364"/>
      <c r="T54" s="364"/>
      <c r="U54" s="364"/>
      <c r="V54" s="364"/>
      <c r="W54" s="364"/>
      <c r="X54" s="364"/>
      <c r="Y54" s="364"/>
      <c r="Z54" s="364"/>
      <c r="AA54" s="364"/>
      <c r="AB54" s="364"/>
      <c r="AC54" s="364"/>
    </row>
    <row r="55" spans="3:30" x14ac:dyDescent="0.45">
      <c r="N55" s="365" t="s">
        <v>93</v>
      </c>
      <c r="O55" s="366"/>
      <c r="P55" s="366"/>
      <c r="Q55" s="366"/>
      <c r="R55" s="366"/>
      <c r="S55" s="366"/>
      <c r="T55" s="366"/>
      <c r="U55" s="366"/>
      <c r="V55" s="366"/>
      <c r="W55" s="366"/>
      <c r="X55" s="366"/>
      <c r="Y55" s="366"/>
      <c r="Z55" s="366"/>
      <c r="AA55" s="366"/>
      <c r="AB55" s="366"/>
      <c r="AC55" s="366"/>
    </row>
    <row r="56" spans="3:30" x14ac:dyDescent="0.45"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</row>
    <row r="57" spans="3:30" ht="22.5" x14ac:dyDescent="0.45">
      <c r="N57" s="367" t="s">
        <v>92</v>
      </c>
      <c r="O57" s="368"/>
      <c r="P57" s="368"/>
      <c r="Q57" s="368"/>
      <c r="R57" s="369" t="s">
        <v>196</v>
      </c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61" t="s">
        <v>90</v>
      </c>
    </row>
    <row r="58" spans="3:30" ht="18.75" customHeight="1" x14ac:dyDescent="0.45">
      <c r="N58" s="368"/>
      <c r="O58" s="368"/>
      <c r="P58" s="368"/>
      <c r="Q58" s="368"/>
      <c r="R58" s="370"/>
      <c r="S58" s="370"/>
      <c r="T58" s="370"/>
      <c r="U58" s="370"/>
      <c r="V58" s="370"/>
      <c r="W58" s="370"/>
      <c r="X58" s="370"/>
      <c r="Y58" s="370"/>
      <c r="Z58" s="370"/>
      <c r="AA58" s="370"/>
      <c r="AB58" s="370"/>
      <c r="AC58" s="370"/>
    </row>
    <row r="59" spans="3:30" ht="22.5" x14ac:dyDescent="0.45">
      <c r="M59" s="61" t="s">
        <v>89</v>
      </c>
    </row>
    <row r="60" spans="3:30" ht="19.5" customHeight="1" x14ac:dyDescent="0.5">
      <c r="M60" s="61"/>
      <c r="N60" s="371"/>
      <c r="O60" s="372"/>
      <c r="P60" s="372"/>
      <c r="Q60" s="372"/>
      <c r="R60" s="372"/>
      <c r="S60" s="372"/>
      <c r="T60" s="372"/>
      <c r="U60" s="372"/>
      <c r="V60" s="372"/>
      <c r="W60" s="372"/>
      <c r="X60" s="372"/>
      <c r="Y60" s="372"/>
      <c r="Z60" s="372"/>
      <c r="AA60" s="372"/>
      <c r="AB60" s="372"/>
      <c r="AC60" s="372"/>
    </row>
    <row r="61" spans="3:30" ht="18.75" customHeight="1" x14ac:dyDescent="0.45">
      <c r="N61" s="373"/>
      <c r="O61" s="374"/>
      <c r="P61" s="374"/>
      <c r="Q61" s="374"/>
      <c r="R61" s="374"/>
      <c r="S61" s="374"/>
      <c r="T61" s="374"/>
      <c r="U61" s="374"/>
      <c r="V61" s="374"/>
      <c r="W61" s="374"/>
      <c r="X61" s="374"/>
      <c r="Y61" s="374"/>
      <c r="Z61" s="374"/>
      <c r="AA61" s="374"/>
      <c r="AB61" s="374"/>
      <c r="AC61" s="374"/>
    </row>
    <row r="62" spans="3:30" ht="18.75" customHeight="1" x14ac:dyDescent="0.45">
      <c r="N62" s="374"/>
      <c r="O62" s="374"/>
      <c r="P62" s="374"/>
      <c r="Q62" s="374"/>
      <c r="R62" s="374"/>
      <c r="S62" s="374"/>
      <c r="T62" s="374"/>
      <c r="U62" s="374"/>
      <c r="V62" s="374"/>
      <c r="W62" s="374"/>
      <c r="X62" s="374"/>
      <c r="Y62" s="374"/>
      <c r="Z62" s="374"/>
      <c r="AA62" s="374"/>
      <c r="AB62" s="374"/>
      <c r="AC62" s="374"/>
    </row>
    <row r="63" spans="3:30" ht="22.5" customHeight="1" x14ac:dyDescent="0.45">
      <c r="N63" s="375"/>
      <c r="O63" s="376"/>
      <c r="P63" s="376"/>
      <c r="Q63" s="376"/>
      <c r="R63" s="377"/>
      <c r="S63" s="378"/>
      <c r="T63" s="378"/>
      <c r="U63" s="378"/>
      <c r="V63" s="378"/>
      <c r="W63" s="378"/>
      <c r="X63" s="378"/>
      <c r="Y63" s="378"/>
      <c r="Z63" s="378"/>
      <c r="AA63" s="378"/>
      <c r="AB63" s="378"/>
      <c r="AC63" s="378"/>
      <c r="AD63" s="61" t="s">
        <v>90</v>
      </c>
    </row>
    <row r="64" spans="3:30" ht="18.75" customHeight="1" x14ac:dyDescent="0.45">
      <c r="N64" s="376"/>
      <c r="O64" s="376"/>
      <c r="P64" s="376"/>
      <c r="Q64" s="376"/>
      <c r="R64" s="378"/>
      <c r="S64" s="378"/>
      <c r="T64" s="378"/>
      <c r="U64" s="378"/>
      <c r="V64" s="378"/>
      <c r="W64" s="378"/>
      <c r="X64" s="378"/>
      <c r="Y64" s="378"/>
      <c r="Z64" s="378"/>
      <c r="AA64" s="378"/>
      <c r="AB64" s="378"/>
      <c r="AC64" s="378"/>
    </row>
  </sheetData>
  <sheetProtection algorithmName="SHA-512" hashValue="4sYb5D7Dzy0pmxYdv7yUkrvO+gQ2pOJpQ6khz68l41RzbXVQAbLNKRDK/M3EV0PilvKlMchu1s8vPYaPTohPEw==" saltValue="wLlmUtWO764fJ1fAhxQPmg==" spinCount="100000" sheet="1" selectLockedCells="1"/>
  <mergeCells count="127"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B19:G21"/>
    <mergeCell ref="H19:AK21"/>
    <mergeCell ref="B24:G24"/>
    <mergeCell ref="H24:M24"/>
    <mergeCell ref="N24:S24"/>
    <mergeCell ref="T24:V24"/>
    <mergeCell ref="W24:AB24"/>
    <mergeCell ref="AC24:AH24"/>
    <mergeCell ref="B26:G27"/>
    <mergeCell ref="W26:AB27"/>
    <mergeCell ref="AC26:AH27"/>
    <mergeCell ref="AI24:AK24"/>
    <mergeCell ref="B25:G25"/>
    <mergeCell ref="H25:M29"/>
    <mergeCell ref="N25:S29"/>
    <mergeCell ref="T25:V27"/>
    <mergeCell ref="W25:AB25"/>
    <mergeCell ref="AC25:AF25"/>
    <mergeCell ref="AG25:AH25"/>
    <mergeCell ref="AI25:AI27"/>
    <mergeCell ref="AJ25:AK27"/>
    <mergeCell ref="AF34:AK34"/>
    <mergeCell ref="B31:G31"/>
    <mergeCell ref="H31:M31"/>
    <mergeCell ref="N31:S31"/>
    <mergeCell ref="T31:V31"/>
    <mergeCell ref="W31:AH31"/>
    <mergeCell ref="AI31:AK31"/>
    <mergeCell ref="AI28:AI30"/>
    <mergeCell ref="AJ28:AK30"/>
    <mergeCell ref="T29:V29"/>
    <mergeCell ref="B30:G30"/>
    <mergeCell ref="H30:M30"/>
    <mergeCell ref="N30:S30"/>
    <mergeCell ref="T30:V30"/>
    <mergeCell ref="W30:AB30"/>
    <mergeCell ref="AC30:AF30"/>
    <mergeCell ref="AG30:AH30"/>
    <mergeCell ref="B28:G29"/>
    <mergeCell ref="T28:V28"/>
    <mergeCell ref="W28:AB29"/>
    <mergeCell ref="AC28:AH29"/>
    <mergeCell ref="B35:G38"/>
    <mergeCell ref="H35:M38"/>
    <mergeCell ref="N35:S38"/>
    <mergeCell ref="T35:Y35"/>
    <mergeCell ref="Z35:AC35"/>
    <mergeCell ref="AD35:AE35"/>
    <mergeCell ref="B34:G34"/>
    <mergeCell ref="H34:M34"/>
    <mergeCell ref="N34:S34"/>
    <mergeCell ref="T34:Y34"/>
    <mergeCell ref="Z34:AE34"/>
    <mergeCell ref="N61:AC62"/>
    <mergeCell ref="N63:Q64"/>
    <mergeCell ref="R63:AC64"/>
    <mergeCell ref="Z41:AE41"/>
    <mergeCell ref="AF35:AK38"/>
    <mergeCell ref="T36:Y36"/>
    <mergeCell ref="Z36:AC36"/>
    <mergeCell ref="AD36:AE36"/>
    <mergeCell ref="T37:Y37"/>
    <mergeCell ref="Z37:AC37"/>
    <mergeCell ref="AD37:AE37"/>
    <mergeCell ref="T38:Y38"/>
    <mergeCell ref="Z38:AC38"/>
    <mergeCell ref="AD38:AE38"/>
    <mergeCell ref="C51:D51"/>
    <mergeCell ref="E51:G51"/>
    <mergeCell ref="I51:J51"/>
    <mergeCell ref="L51:M51"/>
    <mergeCell ref="N54:AC54"/>
    <mergeCell ref="N55:AC56"/>
    <mergeCell ref="N57:Q58"/>
    <mergeCell ref="R57:AC58"/>
    <mergeCell ref="N60:AC60"/>
    <mergeCell ref="B39:G41"/>
    <mergeCell ref="H39:M41"/>
    <mergeCell ref="N39:S41"/>
    <mergeCell ref="T39:Y39"/>
    <mergeCell ref="Z39:AE39"/>
    <mergeCell ref="AF39:AK41"/>
    <mergeCell ref="T40:Y40"/>
    <mergeCell ref="Z40:AE40"/>
    <mergeCell ref="T41:Y41"/>
    <mergeCell ref="B45:G46"/>
    <mergeCell ref="H45:M46"/>
    <mergeCell ref="N45:R46"/>
    <mergeCell ref="S45:W46"/>
    <mergeCell ref="X45:AB46"/>
    <mergeCell ref="B44:G44"/>
    <mergeCell ref="H44:M44"/>
    <mergeCell ref="AC45:AG46"/>
    <mergeCell ref="AH45:AK46"/>
    <mergeCell ref="N44:R44"/>
    <mergeCell ref="S44:W44"/>
    <mergeCell ref="X44:AB44"/>
    <mergeCell ref="AC44:AG44"/>
    <mergeCell ref="AH44:AK44"/>
  </mergeCells>
  <phoneticPr fontId="1"/>
  <conditionalFormatting sqref="N35:S35 N39:S40">
    <cfRule type="expression" dxfId="76" priority="154" stopIfTrue="1">
      <formula>ISNUMBER(N35)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0:S30 T25 H25:M28">
    <cfRule type="expression" dxfId="70" priority="147" stopIfTrue="1">
      <formula>ISBLANK(H25)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5:S28">
    <cfRule type="expression" dxfId="66" priority="145">
      <formula>ISBLANK(N25)</formula>
    </cfRule>
  </conditionalFormatting>
  <conditionalFormatting sqref="AI24:AK24">
    <cfRule type="expression" dxfId="65" priority="144" stopIfTrue="1">
      <formula>OR(AND(AI25="☑",AI28="☑"),AND(AJ28="",AI28="☑"))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29:V29">
    <cfRule type="expression" dxfId="60" priority="138">
      <formula>AND(S13="☑",T29="")</formula>
    </cfRule>
    <cfRule type="expression" dxfId="59" priority="139">
      <formula>S13="☑"</formula>
    </cfRule>
  </conditionalFormatting>
  <conditionalFormatting sqref="T28:V28">
    <cfRule type="expression" dxfId="58" priority="137">
      <formula>S13="☑"</formula>
    </cfRule>
  </conditionalFormatting>
  <conditionalFormatting sqref="Z7:AB7">
    <cfRule type="expression" dxfId="57" priority="128">
      <formula>AND(AC7="☑",AF7="☑")</formula>
    </cfRule>
    <cfRule type="expression" dxfId="56" priority="129">
      <formula>AND(#REF!="☑",#REF!="☑")</formula>
    </cfRule>
    <cfRule type="expression" dxfId="55" priority="130" stopIfTrue="1">
      <formula>AND(AC7="☑",OR(#REF!="☑",#REF!="☑"))</formula>
    </cfRule>
    <cfRule type="expression" dxfId="54" priority="131" stopIfTrue="1">
      <formula>AND(AF7="☑",OR(#REF!="☑",#REF!="☑"))</formula>
    </cfRule>
  </conditionalFormatting>
  <conditionalFormatting sqref="R63 J52 M53 AD57 M59:M60 N51 K51 C51:D51 H51 AD63 N54:N55 N57 R57 N60:N61 N63 D15:AH15">
    <cfRule type="expression" dxfId="53" priority="125">
      <formula>AND($S$13="☑",$AI$25="□")</formula>
    </cfRule>
  </conditionalFormatting>
  <conditionalFormatting sqref="N54:N55 AH15 F15:H15 J15:K15 M15:N15 N57 R57 N60:N61 N63 R63">
    <cfRule type="expression" dxfId="52" priority="2">
      <formula>AND($S$13="☑",$AI$25="☑")</formula>
    </cfRule>
    <cfRule type="expression" dxfId="51" priority="4" stopIfTrue="1">
      <formula>$S$13="□"</formula>
    </cfRule>
    <cfRule type="containsBlanks" dxfId="50" priority="124">
      <formula>LEN(TRIM(F15))=0</formula>
    </cfRule>
  </conditionalFormatting>
  <conditionalFormatting sqref="AC1:AD1">
    <cfRule type="expression" dxfId="49" priority="16">
      <formula>P13="☑"</formula>
    </cfRule>
  </conditionalFormatting>
  <conditionalFormatting sqref="AI28:AI30">
    <cfRule type="expression" dxfId="48" priority="10">
      <formula>AND(OR(AF4="□",S13="☑"),AI28="□")</formula>
    </cfRule>
  </conditionalFormatting>
  <conditionalFormatting sqref="T29:V29">
    <cfRule type="expression" dxfId="47" priority="8">
      <formula>S13="☑"</formula>
    </cfRule>
  </conditionalFormatting>
  <conditionalFormatting sqref="AJ25:AK27">
    <cfRule type="containsBlanks" dxfId="46" priority="156">
      <formula>LEN(TRIM(AJ25))=0</formula>
    </cfRule>
  </conditionalFormatting>
  <conditionalFormatting sqref="AJ28:AK30">
    <cfRule type="containsBlanks" dxfId="45" priority="157">
      <formula>LEN(TRIM(AJ28))=0</formula>
    </cfRule>
  </conditionalFormatting>
  <conditionalFormatting sqref="AH15">
    <cfRule type="cellIs" dxfId="44" priority="126" operator="equal">
      <formula>0</formula>
    </cfRule>
  </conditionalFormatting>
  <conditionalFormatting sqref="N31:S31">
    <cfRule type="expression" dxfId="43" priority="183">
      <formula>AND(S13="□",AI25="☑",N30&lt;&gt;0)</formula>
    </cfRule>
    <cfRule type="expression" dxfId="42" priority="184">
      <formula>N30=""</formula>
    </cfRule>
  </conditionalFormatting>
  <conditionalFormatting sqref="T24:V24">
    <cfRule type="expression" dxfId="41" priority="185">
      <formula>AND(S13="□",T29&lt;&gt;"")</formula>
    </cfRule>
    <cfRule type="expression" dxfId="40" priority="186">
      <formula>AND(S13="☑",ISBLANK(T29))</formula>
    </cfRule>
  </conditionalFormatting>
  <conditionalFormatting sqref="T31:V31">
    <cfRule type="expression" dxfId="39" priority="187">
      <formula>AND(S13="☑",T29="")</formula>
    </cfRule>
  </conditionalFormatting>
  <conditionalFormatting sqref="N30:S30">
    <cfRule type="expression" dxfId="38" priority="230">
      <formula>AND(S13="□",AI25="☑",N30&lt;&gt;0)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51:G51" xr:uid="{00000000-0002-0000-0200-000001000000}">
      <formula1>2015</formula1>
      <formula2>2099</formula2>
    </dataValidation>
    <dataValidation type="whole" allowBlank="1" showInputMessage="1" showErrorMessage="1" sqref="J15:K15 I51:J51" xr:uid="{00000000-0002-0000-0200-000002000000}">
      <formula1>1</formula1>
      <formula2>12</formula2>
    </dataValidation>
    <dataValidation type="whole" allowBlank="1" showInputMessage="1" showErrorMessage="1" sqref="M15:N15 L51:M51" xr:uid="{00000000-0002-0000-0200-000003000000}">
      <formula1>1</formula1>
      <formula2>31</formula2>
    </dataValidation>
    <dataValidation type="decimal" allowBlank="1" showInputMessage="1" showErrorMessage="1" sqref="N30:S30" xr:uid="{00000000-0002-0000-0200-000004000000}">
      <formula1>0</formula1>
      <formula2>1</formula2>
    </dataValidation>
    <dataValidation type="list" showErrorMessage="1" prompt="同一プロトコルで治験→製販後試験の場合は☑" sqref="AI28:AI30" xr:uid="{00000000-0002-0000-0200-000005000000}">
      <formula1>"□,☑"</formula1>
    </dataValidation>
    <dataValidation type="list" allowBlank="1" showInputMessage="1" showErrorMessage="1" sqref="S13:S14 AF4:AF7 AC4:AC7" xr:uid="{00000000-0002-0000-0200-000006000000}">
      <formula1>"□,☑"</formula1>
    </dataValidation>
    <dataValidation type="list" showErrorMessage="1" prompt="継続試験の場合は☑" sqref="AI25:AI27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L94"/>
  <sheetViews>
    <sheetView tabSelected="1" view="pageBreakPreview" topLeftCell="A46" zoomScaleNormal="100" zoomScaleSheetLayoutView="100" workbookViewId="0">
      <selection activeCell="T64" sqref="T64:X65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7" ht="22.5" customHeight="1" thickBot="1" x14ac:dyDescent="0.5">
      <c r="A1" s="22"/>
      <c r="B1" s="22"/>
      <c r="C1" s="96" t="s">
        <v>210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995" t="s">
        <v>0</v>
      </c>
      <c r="AD1" s="995"/>
      <c r="AE1" s="996"/>
      <c r="AF1" s="996"/>
      <c r="AG1" s="996"/>
      <c r="AH1" s="996"/>
      <c r="AI1" s="996"/>
      <c r="AJ1" s="996"/>
    </row>
    <row r="2" spans="1:37" ht="11.25" customHeight="1" x14ac:dyDescent="0.45">
      <c r="U2" s="25"/>
      <c r="V2" s="26"/>
      <c r="W2" s="26"/>
      <c r="Z2" s="997" t="s">
        <v>1</v>
      </c>
      <c r="AA2" s="998"/>
      <c r="AB2" s="998"/>
      <c r="AC2" s="999" t="str">
        <f>IF(ISBLANK(ポイント算出表!AC2),"",ポイント算出表!AC2)</f>
        <v/>
      </c>
      <c r="AD2" s="1000"/>
      <c r="AE2" s="1000"/>
      <c r="AF2" s="1000"/>
      <c r="AG2" s="1000"/>
      <c r="AH2" s="1000"/>
      <c r="AI2" s="1000"/>
      <c r="AJ2" s="1000"/>
      <c r="AK2" s="1001"/>
    </row>
    <row r="3" spans="1:37" ht="11.25" customHeight="1" x14ac:dyDescent="0.45">
      <c r="U3" s="27"/>
      <c r="V3" s="27"/>
      <c r="W3" s="27"/>
      <c r="Z3" s="714"/>
      <c r="AA3" s="715"/>
      <c r="AB3" s="715"/>
      <c r="AC3" s="1002"/>
      <c r="AD3" s="1003"/>
      <c r="AE3" s="1003"/>
      <c r="AF3" s="1003"/>
      <c r="AG3" s="1003"/>
      <c r="AH3" s="1003"/>
      <c r="AI3" s="1003"/>
      <c r="AJ3" s="1003"/>
      <c r="AK3" s="1004"/>
    </row>
    <row r="4" spans="1:37" ht="11.25" customHeight="1" x14ac:dyDescent="0.45">
      <c r="U4" s="27"/>
      <c r="V4" s="27"/>
      <c r="W4" s="27"/>
      <c r="Z4" s="960" t="s">
        <v>2</v>
      </c>
      <c r="AA4" s="961"/>
      <c r="AB4" s="962"/>
      <c r="AC4" s="1005" t="str">
        <f>ポイント算出表!AC4</f>
        <v>☑</v>
      </c>
      <c r="AD4" s="1007" t="s">
        <v>4</v>
      </c>
      <c r="AE4" s="1007"/>
      <c r="AF4" s="1008" t="str">
        <f>ポイント算出表!AF4</f>
        <v>□</v>
      </c>
      <c r="AG4" s="1007" t="s">
        <v>5</v>
      </c>
      <c r="AH4" s="1007"/>
      <c r="AI4" s="1007"/>
      <c r="AJ4" s="1007"/>
      <c r="AK4" s="1010"/>
    </row>
    <row r="5" spans="1:37" ht="11.25" customHeight="1" x14ac:dyDescent="0.45">
      <c r="U5" s="27"/>
      <c r="V5" s="27"/>
      <c r="W5" s="27"/>
      <c r="Z5" s="963"/>
      <c r="AA5" s="964"/>
      <c r="AB5" s="965"/>
      <c r="AC5" s="1006"/>
      <c r="AD5" s="1007"/>
      <c r="AE5" s="1007"/>
      <c r="AF5" s="1009"/>
      <c r="AG5" s="1007"/>
      <c r="AH5" s="1007"/>
      <c r="AI5" s="1007"/>
      <c r="AJ5" s="1007"/>
      <c r="AK5" s="1010"/>
    </row>
    <row r="6" spans="1:37" ht="11.25" customHeight="1" x14ac:dyDescent="0.45">
      <c r="U6" s="27"/>
      <c r="V6" s="27"/>
      <c r="W6" s="27"/>
      <c r="Z6" s="963"/>
      <c r="AA6" s="964"/>
      <c r="AB6" s="965"/>
      <c r="AC6" s="1005" t="str">
        <f>ポイント算出表!AC6</f>
        <v>☑</v>
      </c>
      <c r="AD6" s="715" t="s">
        <v>6</v>
      </c>
      <c r="AE6" s="715"/>
      <c r="AF6" s="1008" t="str">
        <f>ポイント算出表!AF6</f>
        <v>□</v>
      </c>
      <c r="AG6" s="1007" t="s">
        <v>7</v>
      </c>
      <c r="AH6" s="1007"/>
      <c r="AI6" s="1007"/>
      <c r="AJ6" s="1007"/>
      <c r="AK6" s="1010"/>
    </row>
    <row r="7" spans="1:37" ht="11.25" customHeight="1" x14ac:dyDescent="0.45">
      <c r="U7" s="27"/>
      <c r="V7" s="27"/>
      <c r="W7" s="27"/>
      <c r="Z7" s="963"/>
      <c r="AA7" s="964"/>
      <c r="AB7" s="965"/>
      <c r="AC7" s="1011"/>
      <c r="AD7" s="939"/>
      <c r="AE7" s="939"/>
      <c r="AF7" s="1015"/>
      <c r="AG7" s="839"/>
      <c r="AH7" s="839"/>
      <c r="AI7" s="839"/>
      <c r="AJ7" s="839"/>
      <c r="AK7" s="1016"/>
    </row>
    <row r="8" spans="1:37" ht="20.25" customHeight="1" thickBot="1" x14ac:dyDescent="0.5">
      <c r="Z8" s="590"/>
      <c r="AA8" s="591"/>
      <c r="AB8" s="592"/>
      <c r="AC8" s="97" t="str">
        <f>ポイント算出表!AC8</f>
        <v>□</v>
      </c>
      <c r="AD8" s="98" t="s">
        <v>195</v>
      </c>
      <c r="AE8" s="91"/>
      <c r="AF8" s="91"/>
      <c r="AG8" s="91"/>
      <c r="AH8" s="91"/>
      <c r="AI8" s="91"/>
      <c r="AJ8" s="91"/>
      <c r="AK8" s="99"/>
    </row>
    <row r="9" spans="1:37" ht="15.75" customHeight="1" x14ac:dyDescent="0.45">
      <c r="I9" s="1017" t="s">
        <v>213</v>
      </c>
      <c r="J9" s="1018"/>
      <c r="K9" s="1018"/>
      <c r="L9" s="1018"/>
      <c r="M9" s="1018"/>
      <c r="N9" s="1018"/>
      <c r="O9" s="1018"/>
      <c r="P9" s="1018"/>
      <c r="Q9" s="1018"/>
      <c r="R9" s="1018"/>
      <c r="S9" s="1018"/>
      <c r="T9" s="1018"/>
      <c r="U9" s="1018"/>
      <c r="V9" s="1018"/>
      <c r="W9" s="1018"/>
      <c r="X9" s="1018"/>
      <c r="Y9" s="1018"/>
      <c r="Z9" s="1018"/>
      <c r="AA9" s="1018"/>
      <c r="AB9" s="1018"/>
    </row>
    <row r="10" spans="1:37" ht="15.75" customHeight="1" x14ac:dyDescent="0.45">
      <c r="I10" s="1018"/>
      <c r="J10" s="1018"/>
      <c r="K10" s="1018"/>
      <c r="L10" s="1018"/>
      <c r="M10" s="1018"/>
      <c r="N10" s="1018"/>
      <c r="O10" s="1018"/>
      <c r="P10" s="1018"/>
      <c r="Q10" s="1018"/>
      <c r="R10" s="1018"/>
      <c r="S10" s="1018"/>
      <c r="T10" s="1018"/>
      <c r="U10" s="1018"/>
      <c r="V10" s="1018"/>
      <c r="W10" s="1018"/>
      <c r="X10" s="1018"/>
      <c r="Y10" s="1018"/>
      <c r="Z10" s="1018"/>
      <c r="AA10" s="1018"/>
      <c r="AB10" s="1018"/>
    </row>
    <row r="11" spans="1:37" ht="15.75" customHeight="1" x14ac:dyDescent="0.45">
      <c r="I11" s="1018"/>
      <c r="J11" s="1018"/>
      <c r="K11" s="1018"/>
      <c r="L11" s="1018"/>
      <c r="M11" s="1018"/>
      <c r="N11" s="1018"/>
      <c r="O11" s="1018"/>
      <c r="P11" s="1018"/>
      <c r="Q11" s="1018"/>
      <c r="R11" s="1018"/>
      <c r="S11" s="1018"/>
      <c r="T11" s="1018"/>
      <c r="U11" s="1018"/>
      <c r="V11" s="1018"/>
      <c r="W11" s="1018"/>
      <c r="X11" s="1018"/>
      <c r="Y11" s="1018"/>
      <c r="Z11" s="1018"/>
      <c r="AA11" s="1018"/>
      <c r="AB11" s="1018"/>
    </row>
    <row r="12" spans="1:37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45">
      <c r="I13" s="28"/>
      <c r="J13" s="28"/>
      <c r="K13" s="28"/>
      <c r="L13" s="28"/>
      <c r="M13" s="28"/>
      <c r="N13" s="28"/>
      <c r="O13" s="975" t="s">
        <v>8</v>
      </c>
      <c r="P13" s="1019" t="str">
        <f>IF(S13="☑","□","☑")</f>
        <v>☑</v>
      </c>
      <c r="Q13" s="974" t="s">
        <v>9</v>
      </c>
      <c r="R13" s="974"/>
      <c r="S13" s="574" t="s">
        <v>3</v>
      </c>
      <c r="T13" s="974" t="s">
        <v>10</v>
      </c>
      <c r="U13" s="974"/>
      <c r="V13" s="975" t="s">
        <v>11</v>
      </c>
      <c r="W13" s="28"/>
      <c r="X13" s="28"/>
      <c r="Y13" s="28"/>
      <c r="Z13" s="28"/>
      <c r="AA13" s="28"/>
      <c r="AB13" s="28"/>
    </row>
    <row r="14" spans="1:37" ht="15" customHeight="1" x14ac:dyDescent="0.45">
      <c r="O14" s="975"/>
      <c r="P14" s="1019"/>
      <c r="Q14" s="974"/>
      <c r="R14" s="974"/>
      <c r="S14" s="574"/>
      <c r="T14" s="974"/>
      <c r="U14" s="974"/>
      <c r="V14" s="975"/>
      <c r="AH14" s="29" t="str">
        <f>IF(AND(S13="☑",別表1!AI25="□",ISBLANK(AH15)),"↓版数","")</f>
        <v/>
      </c>
    </row>
    <row r="15" spans="1:37" s="30" customFormat="1" ht="22.5" x14ac:dyDescent="0.45">
      <c r="D15" s="31" t="s">
        <v>12</v>
      </c>
      <c r="E15" s="31"/>
      <c r="F15" s="982"/>
      <c r="G15" s="982"/>
      <c r="H15" s="982"/>
      <c r="I15" s="32" t="s">
        <v>13</v>
      </c>
      <c r="J15" s="982"/>
      <c r="K15" s="982"/>
      <c r="L15" s="32" t="s">
        <v>14</v>
      </c>
      <c r="M15" s="982"/>
      <c r="N15" s="982"/>
      <c r="O15" s="32" t="s">
        <v>15</v>
      </c>
      <c r="P15" s="983" t="s">
        <v>95</v>
      </c>
      <c r="Q15" s="983"/>
      <c r="R15" s="983"/>
      <c r="S15" s="983"/>
      <c r="T15" s="983"/>
      <c r="U15" s="983"/>
      <c r="V15" s="983"/>
      <c r="W15" s="983"/>
      <c r="X15" s="983"/>
      <c r="Y15" s="983"/>
      <c r="Z15" s="983"/>
      <c r="AA15" s="983"/>
      <c r="AB15" s="983"/>
      <c r="AC15" s="983"/>
      <c r="AD15" s="983"/>
      <c r="AE15" s="983"/>
      <c r="AF15" s="983"/>
      <c r="AG15" s="983"/>
      <c r="AH15" s="33"/>
      <c r="AI15" s="34"/>
    </row>
    <row r="16" spans="1:37" ht="15" customHeight="1" thickBot="1" x14ac:dyDescent="0.5"/>
    <row r="17" spans="2:37" ht="15" customHeight="1" x14ac:dyDescent="0.45">
      <c r="B17" s="1012" t="s">
        <v>16</v>
      </c>
      <c r="C17" s="905"/>
      <c r="D17" s="905"/>
      <c r="E17" s="905"/>
      <c r="F17" s="905"/>
      <c r="G17" s="906"/>
      <c r="H17" s="900" t="str">
        <f>IF(ISBLANK(ポイント算出表!H14),"",ポイント算出表!H14)</f>
        <v/>
      </c>
      <c r="I17" s="1013"/>
      <c r="J17" s="1013"/>
      <c r="K17" s="1013"/>
      <c r="L17" s="1013"/>
      <c r="M17" s="1013"/>
      <c r="N17" s="1013"/>
      <c r="O17" s="1014"/>
      <c r="P17" s="900" t="s">
        <v>17</v>
      </c>
      <c r="Q17" s="976"/>
      <c r="R17" s="976"/>
      <c r="S17" s="976"/>
      <c r="T17" s="976"/>
      <c r="U17" s="976"/>
      <c r="V17" s="976"/>
      <c r="W17" s="976"/>
      <c r="X17" s="979" t="str">
        <f>IF(ISBLANK(ポイント算出表!X14),"",ポイント算出表!X14)</f>
        <v/>
      </c>
      <c r="Y17" s="976"/>
      <c r="Z17" s="976"/>
      <c r="AA17" s="976"/>
      <c r="AB17" s="976"/>
      <c r="AC17" s="976"/>
      <c r="AD17" s="976"/>
      <c r="AE17" s="976"/>
      <c r="AF17" s="976"/>
      <c r="AG17" s="976"/>
      <c r="AH17" s="976"/>
      <c r="AI17" s="976"/>
      <c r="AJ17" s="976"/>
      <c r="AK17" s="980"/>
    </row>
    <row r="18" spans="2:37" ht="15" customHeight="1" x14ac:dyDescent="0.45">
      <c r="B18" s="767"/>
      <c r="C18" s="768"/>
      <c r="D18" s="768"/>
      <c r="E18" s="768"/>
      <c r="F18" s="768"/>
      <c r="G18" s="942"/>
      <c r="H18" s="747"/>
      <c r="I18" s="748"/>
      <c r="J18" s="748"/>
      <c r="K18" s="748"/>
      <c r="L18" s="748"/>
      <c r="M18" s="748"/>
      <c r="N18" s="748"/>
      <c r="O18" s="749"/>
      <c r="P18" s="977"/>
      <c r="Q18" s="978"/>
      <c r="R18" s="978"/>
      <c r="S18" s="978"/>
      <c r="T18" s="978"/>
      <c r="U18" s="978"/>
      <c r="V18" s="978"/>
      <c r="W18" s="978"/>
      <c r="X18" s="977"/>
      <c r="Y18" s="978"/>
      <c r="Z18" s="978"/>
      <c r="AA18" s="978"/>
      <c r="AB18" s="978"/>
      <c r="AC18" s="978"/>
      <c r="AD18" s="978"/>
      <c r="AE18" s="978"/>
      <c r="AF18" s="978"/>
      <c r="AG18" s="978"/>
      <c r="AH18" s="978"/>
      <c r="AI18" s="978"/>
      <c r="AJ18" s="978"/>
      <c r="AK18" s="981"/>
    </row>
    <row r="19" spans="2:37" ht="15" customHeight="1" x14ac:dyDescent="0.45">
      <c r="B19" s="938" t="s">
        <v>18</v>
      </c>
      <c r="C19" s="939"/>
      <c r="D19" s="939"/>
      <c r="E19" s="939"/>
      <c r="F19" s="939"/>
      <c r="G19" s="966"/>
      <c r="H19" s="515" t="str">
        <f>IF(ISBLANK(ポイント算出表!H16),"",ポイント算出表!H16)</f>
        <v/>
      </c>
      <c r="I19" s="516"/>
      <c r="J19" s="516"/>
      <c r="K19" s="516"/>
      <c r="L19" s="516"/>
      <c r="M19" s="516"/>
      <c r="N19" s="516"/>
      <c r="O19" s="516"/>
      <c r="P19" s="516"/>
      <c r="Q19" s="516"/>
      <c r="R19" s="516"/>
      <c r="S19" s="516"/>
      <c r="T19" s="516"/>
      <c r="U19" s="516"/>
      <c r="V19" s="516"/>
      <c r="W19" s="516"/>
      <c r="X19" s="516"/>
      <c r="Y19" s="516"/>
      <c r="Z19" s="516"/>
      <c r="AA19" s="516"/>
      <c r="AB19" s="516"/>
      <c r="AC19" s="516"/>
      <c r="AD19" s="516"/>
      <c r="AE19" s="516"/>
      <c r="AF19" s="516"/>
      <c r="AG19" s="516"/>
      <c r="AH19" s="516"/>
      <c r="AI19" s="516"/>
      <c r="AJ19" s="516"/>
      <c r="AK19" s="517"/>
    </row>
    <row r="20" spans="2:37" ht="15" customHeight="1" x14ac:dyDescent="0.45">
      <c r="B20" s="764"/>
      <c r="C20" s="967"/>
      <c r="D20" s="967"/>
      <c r="E20" s="967"/>
      <c r="F20" s="967"/>
      <c r="G20" s="968"/>
      <c r="H20" s="518"/>
      <c r="I20" s="519"/>
      <c r="J20" s="519"/>
      <c r="K20" s="519"/>
      <c r="L20" s="519"/>
      <c r="M20" s="519"/>
      <c r="N20" s="519"/>
      <c r="O20" s="519"/>
      <c r="P20" s="519"/>
      <c r="Q20" s="519"/>
      <c r="R20" s="519"/>
      <c r="S20" s="519"/>
      <c r="T20" s="519"/>
      <c r="U20" s="519"/>
      <c r="V20" s="519"/>
      <c r="W20" s="519"/>
      <c r="X20" s="519"/>
      <c r="Y20" s="519"/>
      <c r="Z20" s="519"/>
      <c r="AA20" s="519"/>
      <c r="AB20" s="519"/>
      <c r="AC20" s="519"/>
      <c r="AD20" s="519"/>
      <c r="AE20" s="519"/>
      <c r="AF20" s="519"/>
      <c r="AG20" s="519"/>
      <c r="AH20" s="519"/>
      <c r="AI20" s="519"/>
      <c r="AJ20" s="519"/>
      <c r="AK20" s="520"/>
    </row>
    <row r="21" spans="2:37" ht="15" customHeight="1" thickBot="1" x14ac:dyDescent="0.5">
      <c r="B21" s="848"/>
      <c r="C21" s="827"/>
      <c r="D21" s="827"/>
      <c r="E21" s="827"/>
      <c r="F21" s="827"/>
      <c r="G21" s="828"/>
      <c r="H21" s="521"/>
      <c r="I21" s="522"/>
      <c r="J21" s="522"/>
      <c r="K21" s="522"/>
      <c r="L21" s="522"/>
      <c r="M21" s="522"/>
      <c r="N21" s="522"/>
      <c r="O21" s="522"/>
      <c r="P21" s="522"/>
      <c r="Q21" s="522"/>
      <c r="R21" s="522"/>
      <c r="S21" s="522"/>
      <c r="T21" s="522"/>
      <c r="U21" s="522"/>
      <c r="V21" s="522"/>
      <c r="W21" s="522"/>
      <c r="X21" s="522"/>
      <c r="Y21" s="522"/>
      <c r="Z21" s="522"/>
      <c r="AA21" s="522"/>
      <c r="AB21" s="522"/>
      <c r="AC21" s="522"/>
      <c r="AD21" s="522"/>
      <c r="AE21" s="522"/>
      <c r="AF21" s="522"/>
      <c r="AG21" s="522"/>
      <c r="AH21" s="522"/>
      <c r="AI21" s="522"/>
      <c r="AJ21" s="522"/>
      <c r="AK21" s="523"/>
    </row>
    <row r="22" spans="2:37" ht="15" customHeight="1" x14ac:dyDescent="0.45"/>
    <row r="23" spans="2:37" ht="15" customHeight="1" thickBot="1" x14ac:dyDescent="0.5">
      <c r="B23" s="35" t="s">
        <v>19</v>
      </c>
      <c r="C23" s="36"/>
      <c r="D23" s="36"/>
      <c r="E23" s="36"/>
      <c r="F23" s="36"/>
    </row>
    <row r="24" spans="2:37" ht="60" customHeight="1" thickBot="1" x14ac:dyDescent="0.5">
      <c r="B24" s="638" t="s">
        <v>20</v>
      </c>
      <c r="C24" s="639"/>
      <c r="D24" s="639"/>
      <c r="E24" s="639"/>
      <c r="F24" s="639"/>
      <c r="G24" s="639"/>
      <c r="H24" s="640" t="s">
        <v>21</v>
      </c>
      <c r="I24" s="639"/>
      <c r="J24" s="639"/>
      <c r="K24" s="639"/>
      <c r="L24" s="639"/>
      <c r="M24" s="641"/>
      <c r="N24" s="969" t="s">
        <v>22</v>
      </c>
      <c r="O24" s="639"/>
      <c r="P24" s="639"/>
      <c r="Q24" s="639"/>
      <c r="R24" s="639"/>
      <c r="S24" s="969" t="s">
        <v>23</v>
      </c>
      <c r="T24" s="639"/>
      <c r="U24" s="639"/>
      <c r="V24" s="639"/>
      <c r="W24" s="639"/>
      <c r="X24" s="970" t="s">
        <v>24</v>
      </c>
      <c r="Y24" s="647"/>
      <c r="Z24" s="647"/>
      <c r="AA24" s="647"/>
      <c r="AB24" s="647"/>
      <c r="AC24" s="970" t="s">
        <v>25</v>
      </c>
      <c r="AD24" s="647"/>
      <c r="AE24" s="647"/>
      <c r="AF24" s="647"/>
      <c r="AG24" s="647"/>
      <c r="AH24" s="971"/>
      <c r="AI24" s="972"/>
      <c r="AJ24" s="972"/>
      <c r="AK24" s="973"/>
    </row>
    <row r="25" spans="2:37" ht="19.5" thickTop="1" x14ac:dyDescent="0.45">
      <c r="B25" s="824" t="s">
        <v>26</v>
      </c>
      <c r="C25" s="822"/>
      <c r="D25" s="822"/>
      <c r="E25" s="822"/>
      <c r="F25" s="822"/>
      <c r="G25" s="823"/>
      <c r="H25" s="692">
        <v>10000</v>
      </c>
      <c r="I25" s="693"/>
      <c r="J25" s="693"/>
      <c r="K25" s="693"/>
      <c r="L25" s="693"/>
      <c r="M25" s="694"/>
      <c r="N25" s="741" t="s">
        <v>27</v>
      </c>
      <c r="O25" s="693"/>
      <c r="P25" s="693"/>
      <c r="Q25" s="693"/>
      <c r="R25" s="694"/>
      <c r="S25" s="954" t="s">
        <v>28</v>
      </c>
      <c r="T25" s="955"/>
      <c r="U25" s="955"/>
      <c r="V25" s="955"/>
      <c r="W25" s="956"/>
      <c r="X25" s="954" t="s">
        <v>28</v>
      </c>
      <c r="Y25" s="955"/>
      <c r="Z25" s="955"/>
      <c r="AA25" s="955"/>
      <c r="AB25" s="956"/>
      <c r="AC25" s="741" t="s">
        <v>27</v>
      </c>
      <c r="AD25" s="693"/>
      <c r="AE25" s="693"/>
      <c r="AF25" s="693"/>
      <c r="AG25" s="694"/>
      <c r="AH25" s="957"/>
      <c r="AI25" s="958"/>
      <c r="AJ25" s="958"/>
      <c r="AK25" s="959"/>
    </row>
    <row r="26" spans="2:37" x14ac:dyDescent="0.45">
      <c r="B26" s="951"/>
      <c r="C26" s="952"/>
      <c r="D26" s="952"/>
      <c r="E26" s="952"/>
      <c r="F26" s="952"/>
      <c r="G26" s="953"/>
      <c r="H26" s="941"/>
      <c r="I26" s="768"/>
      <c r="J26" s="768"/>
      <c r="K26" s="768"/>
      <c r="L26" s="768"/>
      <c r="M26" s="942"/>
      <c r="N26" s="944"/>
      <c r="O26" s="768"/>
      <c r="P26" s="768"/>
      <c r="Q26" s="768"/>
      <c r="R26" s="942"/>
      <c r="S26" s="948" t="s">
        <v>28</v>
      </c>
      <c r="T26" s="949"/>
      <c r="U26" s="949"/>
      <c r="V26" s="949"/>
      <c r="W26" s="950"/>
      <c r="X26" s="948" t="s">
        <v>28</v>
      </c>
      <c r="Y26" s="949"/>
      <c r="Z26" s="949"/>
      <c r="AA26" s="949"/>
      <c r="AB26" s="950"/>
      <c r="AC26" s="944"/>
      <c r="AD26" s="768"/>
      <c r="AE26" s="768"/>
      <c r="AF26" s="768"/>
      <c r="AG26" s="942"/>
      <c r="AH26" s="935"/>
      <c r="AI26" s="936"/>
      <c r="AJ26" s="936"/>
      <c r="AK26" s="937"/>
    </row>
    <row r="27" spans="2:37" ht="18.75" customHeight="1" x14ac:dyDescent="0.45">
      <c r="B27" s="938" t="s">
        <v>29</v>
      </c>
      <c r="C27" s="939"/>
      <c r="D27" s="939"/>
      <c r="E27" s="939"/>
      <c r="F27" s="939"/>
      <c r="G27" s="940"/>
      <c r="H27" s="856">
        <v>10000</v>
      </c>
      <c r="I27" s="857"/>
      <c r="J27" s="857"/>
      <c r="K27" s="857"/>
      <c r="L27" s="857"/>
      <c r="M27" s="858"/>
      <c r="N27" s="943" t="s">
        <v>30</v>
      </c>
      <c r="O27" s="857"/>
      <c r="P27" s="857"/>
      <c r="Q27" s="857"/>
      <c r="R27" s="858"/>
      <c r="S27" s="863" t="s">
        <v>28</v>
      </c>
      <c r="T27" s="864"/>
      <c r="U27" s="864"/>
      <c r="V27" s="864"/>
      <c r="W27" s="865"/>
      <c r="X27" s="863" t="s">
        <v>28</v>
      </c>
      <c r="Y27" s="864"/>
      <c r="Z27" s="864"/>
      <c r="AA27" s="864"/>
      <c r="AB27" s="865"/>
      <c r="AC27" s="943" t="s">
        <v>30</v>
      </c>
      <c r="AD27" s="857"/>
      <c r="AE27" s="857"/>
      <c r="AF27" s="857"/>
      <c r="AG27" s="858"/>
      <c r="AH27" s="945"/>
      <c r="AI27" s="946"/>
      <c r="AJ27" s="946"/>
      <c r="AK27" s="947"/>
    </row>
    <row r="28" spans="2:37" x14ac:dyDescent="0.45">
      <c r="B28" s="767"/>
      <c r="C28" s="768"/>
      <c r="D28" s="768"/>
      <c r="E28" s="768"/>
      <c r="F28" s="768"/>
      <c r="G28" s="769"/>
      <c r="H28" s="941"/>
      <c r="I28" s="768"/>
      <c r="J28" s="768"/>
      <c r="K28" s="768"/>
      <c r="L28" s="768"/>
      <c r="M28" s="942"/>
      <c r="N28" s="944"/>
      <c r="O28" s="768"/>
      <c r="P28" s="768"/>
      <c r="Q28" s="768"/>
      <c r="R28" s="942"/>
      <c r="S28" s="948" t="s">
        <v>28</v>
      </c>
      <c r="T28" s="949"/>
      <c r="U28" s="949"/>
      <c r="V28" s="949"/>
      <c r="W28" s="950"/>
      <c r="X28" s="948" t="s">
        <v>28</v>
      </c>
      <c r="Y28" s="949"/>
      <c r="Z28" s="949"/>
      <c r="AA28" s="949"/>
      <c r="AB28" s="950"/>
      <c r="AC28" s="944"/>
      <c r="AD28" s="768"/>
      <c r="AE28" s="768"/>
      <c r="AF28" s="768"/>
      <c r="AG28" s="942"/>
      <c r="AH28" s="935"/>
      <c r="AI28" s="936"/>
      <c r="AJ28" s="936"/>
      <c r="AK28" s="937"/>
    </row>
    <row r="29" spans="2:37" x14ac:dyDescent="0.45">
      <c r="B29" s="916"/>
      <c r="C29" s="917"/>
      <c r="D29" s="917"/>
      <c r="E29" s="917"/>
      <c r="F29" s="917"/>
      <c r="G29" s="917"/>
      <c r="H29" s="920"/>
      <c r="I29" s="921"/>
      <c r="J29" s="921"/>
      <c r="K29" s="921"/>
      <c r="L29" s="921"/>
      <c r="M29" s="921"/>
      <c r="N29" s="288"/>
      <c r="O29" s="288"/>
      <c r="P29" s="288"/>
      <c r="Q29" s="288"/>
      <c r="R29" s="288"/>
      <c r="S29" s="288"/>
      <c r="T29" s="288"/>
      <c r="U29" s="288"/>
      <c r="V29" s="288"/>
      <c r="W29" s="288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896"/>
    </row>
    <row r="30" spans="2:37" ht="18.75" customHeight="1" thickBot="1" x14ac:dyDescent="0.5">
      <c r="B30" s="918"/>
      <c r="C30" s="919"/>
      <c r="D30" s="919"/>
      <c r="E30" s="919"/>
      <c r="F30" s="919"/>
      <c r="G30" s="919"/>
      <c r="H30" s="922"/>
      <c r="I30" s="923"/>
      <c r="J30" s="923"/>
      <c r="K30" s="923"/>
      <c r="L30" s="923"/>
      <c r="M30" s="923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2"/>
      <c r="Y30" s="292"/>
      <c r="Z30" s="292"/>
      <c r="AA30" s="292"/>
      <c r="AB30" s="292"/>
      <c r="AC30" s="292"/>
      <c r="AD30" s="292"/>
      <c r="AE30" s="292"/>
      <c r="AF30" s="292"/>
      <c r="AG30" s="292"/>
      <c r="AH30" s="292"/>
      <c r="AI30" s="292"/>
      <c r="AJ30" s="292"/>
      <c r="AK30" s="897"/>
    </row>
    <row r="31" spans="2:37" ht="15" customHeight="1" x14ac:dyDescent="0.45"/>
    <row r="32" spans="2:37" s="102" customFormat="1" ht="15" customHeight="1" thickBot="1" x14ac:dyDescent="0.5">
      <c r="B32" s="35" t="s">
        <v>204</v>
      </c>
      <c r="C32" s="36"/>
      <c r="D32" s="36"/>
      <c r="E32" s="36"/>
      <c r="F32" s="36"/>
    </row>
    <row r="33" spans="2:37" s="102" customFormat="1" ht="60" customHeight="1" thickBot="1" x14ac:dyDescent="0.5">
      <c r="B33" s="293" t="s">
        <v>20</v>
      </c>
      <c r="C33" s="294"/>
      <c r="D33" s="294"/>
      <c r="E33" s="294"/>
      <c r="F33" s="294"/>
      <c r="G33" s="294"/>
      <c r="H33" s="295" t="s">
        <v>200</v>
      </c>
      <c r="I33" s="294"/>
      <c r="J33" s="294"/>
      <c r="K33" s="294"/>
      <c r="L33" s="294"/>
      <c r="M33" s="607"/>
      <c r="N33" s="608" t="s">
        <v>201</v>
      </c>
      <c r="O33" s="294"/>
      <c r="P33" s="294"/>
      <c r="Q33" s="294"/>
      <c r="R33" s="294"/>
      <c r="S33" s="609" t="s">
        <v>23</v>
      </c>
      <c r="T33" s="294"/>
      <c r="U33" s="294"/>
      <c r="V33" s="294"/>
      <c r="W33" s="294"/>
      <c r="X33" s="610" t="s">
        <v>24</v>
      </c>
      <c r="Y33" s="611"/>
      <c r="Z33" s="611"/>
      <c r="AA33" s="611"/>
      <c r="AB33" s="611"/>
      <c r="AC33" s="610" t="s">
        <v>25</v>
      </c>
      <c r="AD33" s="611"/>
      <c r="AE33" s="611"/>
      <c r="AF33" s="611"/>
      <c r="AG33" s="611"/>
      <c r="AH33" s="924"/>
      <c r="AI33" s="925"/>
      <c r="AJ33" s="925"/>
      <c r="AK33" s="926"/>
    </row>
    <row r="34" spans="2:37" s="102" customFormat="1" ht="19.5" thickTop="1" x14ac:dyDescent="0.45">
      <c r="B34" s="279" t="s">
        <v>206</v>
      </c>
      <c r="C34" s="280"/>
      <c r="D34" s="280"/>
      <c r="E34" s="280"/>
      <c r="F34" s="280"/>
      <c r="G34" s="280"/>
      <c r="H34" s="927" t="s">
        <v>205</v>
      </c>
      <c r="I34" s="928"/>
      <c r="J34" s="928"/>
      <c r="K34" s="928"/>
      <c r="L34" s="928"/>
      <c r="M34" s="928"/>
      <c r="N34" s="928">
        <v>12000</v>
      </c>
      <c r="O34" s="928"/>
      <c r="P34" s="928"/>
      <c r="Q34" s="928"/>
      <c r="R34" s="928"/>
      <c r="S34" s="928">
        <f t="shared" ref="S34:S35" si="0">N34*0.35</f>
        <v>4200</v>
      </c>
      <c r="T34" s="928"/>
      <c r="U34" s="928"/>
      <c r="V34" s="928"/>
      <c r="W34" s="928"/>
      <c r="X34" s="929">
        <f t="shared" ref="X34:X35" si="1">(N34+S34)*0.3</f>
        <v>4860</v>
      </c>
      <c r="Y34" s="929"/>
      <c r="Z34" s="929"/>
      <c r="AA34" s="929"/>
      <c r="AB34" s="929"/>
      <c r="AC34" s="929">
        <f t="shared" ref="AC34:AC35" si="2">N34+S34+X34</f>
        <v>21060</v>
      </c>
      <c r="AD34" s="929"/>
      <c r="AE34" s="929"/>
      <c r="AF34" s="929"/>
      <c r="AG34" s="929"/>
      <c r="AH34" s="931"/>
      <c r="AI34" s="931"/>
      <c r="AJ34" s="931"/>
      <c r="AK34" s="932"/>
    </row>
    <row r="35" spans="2:37" s="102" customFormat="1" ht="48.75" customHeight="1" thickBot="1" x14ac:dyDescent="0.5">
      <c r="B35" s="281"/>
      <c r="C35" s="282"/>
      <c r="D35" s="282"/>
      <c r="E35" s="282"/>
      <c r="F35" s="282"/>
      <c r="G35" s="282"/>
      <c r="H35" s="285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>
        <f t="shared" si="0"/>
        <v>0</v>
      </c>
      <c r="T35" s="286"/>
      <c r="U35" s="286"/>
      <c r="V35" s="286"/>
      <c r="W35" s="286"/>
      <c r="X35" s="930">
        <f t="shared" si="1"/>
        <v>0</v>
      </c>
      <c r="Y35" s="930"/>
      <c r="Z35" s="930"/>
      <c r="AA35" s="930"/>
      <c r="AB35" s="930"/>
      <c r="AC35" s="930">
        <f t="shared" si="2"/>
        <v>0</v>
      </c>
      <c r="AD35" s="930"/>
      <c r="AE35" s="930"/>
      <c r="AF35" s="930"/>
      <c r="AG35" s="930"/>
      <c r="AH35" s="933"/>
      <c r="AI35" s="933"/>
      <c r="AJ35" s="933"/>
      <c r="AK35" s="934"/>
    </row>
    <row r="36" spans="2:37" s="102" customFormat="1" ht="15" customHeight="1" x14ac:dyDescent="0.45"/>
    <row r="37" spans="2:37" s="102" customFormat="1" ht="15" customHeight="1" x14ac:dyDescent="0.45"/>
    <row r="38" spans="2:37" ht="15" customHeight="1" thickBot="1" x14ac:dyDescent="0.5">
      <c r="B38" s="35" t="s">
        <v>31</v>
      </c>
      <c r="C38" s="36"/>
      <c r="D38" s="36"/>
    </row>
    <row r="39" spans="2:37" ht="18.75" customHeight="1" x14ac:dyDescent="0.45">
      <c r="B39" s="898" t="s">
        <v>20</v>
      </c>
      <c r="C39" s="899"/>
      <c r="D39" s="899"/>
      <c r="E39" s="899"/>
      <c r="F39" s="899"/>
      <c r="G39" s="899"/>
      <c r="H39" s="899"/>
      <c r="I39" s="899"/>
      <c r="J39" s="899"/>
      <c r="K39" s="899"/>
      <c r="L39" s="899"/>
      <c r="M39" s="899"/>
      <c r="N39" s="899"/>
      <c r="O39" s="900"/>
      <c r="P39" s="904" t="s">
        <v>32</v>
      </c>
      <c r="Q39" s="905"/>
      <c r="R39" s="905"/>
      <c r="S39" s="905"/>
      <c r="T39" s="905"/>
      <c r="U39" s="905"/>
      <c r="V39" s="905"/>
      <c r="W39" s="905"/>
      <c r="X39" s="905"/>
      <c r="Y39" s="905"/>
      <c r="Z39" s="905"/>
      <c r="AA39" s="905"/>
      <c r="AB39" s="905"/>
      <c r="AC39" s="905"/>
      <c r="AD39" s="906"/>
      <c r="AE39" s="899" t="s">
        <v>33</v>
      </c>
      <c r="AF39" s="899"/>
      <c r="AG39" s="900"/>
      <c r="AH39" s="899" t="s">
        <v>34</v>
      </c>
      <c r="AI39" s="899"/>
      <c r="AJ39" s="899"/>
      <c r="AK39" s="907"/>
    </row>
    <row r="40" spans="2:37" ht="37.5" customHeight="1" thickBot="1" x14ac:dyDescent="0.5">
      <c r="B40" s="901"/>
      <c r="C40" s="902"/>
      <c r="D40" s="902"/>
      <c r="E40" s="902"/>
      <c r="F40" s="902"/>
      <c r="G40" s="902"/>
      <c r="H40" s="902"/>
      <c r="I40" s="902"/>
      <c r="J40" s="902"/>
      <c r="K40" s="902"/>
      <c r="L40" s="902"/>
      <c r="M40" s="902"/>
      <c r="N40" s="902"/>
      <c r="O40" s="903"/>
      <c r="P40" s="909" t="s">
        <v>35</v>
      </c>
      <c r="Q40" s="910"/>
      <c r="R40" s="910"/>
      <c r="S40" s="910"/>
      <c r="T40" s="911"/>
      <c r="U40" s="912" t="s">
        <v>36</v>
      </c>
      <c r="V40" s="913"/>
      <c r="W40" s="913"/>
      <c r="X40" s="913"/>
      <c r="Y40" s="914"/>
      <c r="Z40" s="915" t="s">
        <v>37</v>
      </c>
      <c r="AA40" s="910"/>
      <c r="AB40" s="910"/>
      <c r="AC40" s="910"/>
      <c r="AD40" s="911"/>
      <c r="AE40" s="902"/>
      <c r="AF40" s="902"/>
      <c r="AG40" s="903"/>
      <c r="AH40" s="902"/>
      <c r="AI40" s="902"/>
      <c r="AJ40" s="902"/>
      <c r="AK40" s="908"/>
    </row>
    <row r="41" spans="2:37" ht="18.75" customHeight="1" thickTop="1" x14ac:dyDescent="0.45">
      <c r="B41" s="894" t="s">
        <v>38</v>
      </c>
      <c r="C41" s="742"/>
      <c r="D41" s="742"/>
      <c r="E41" s="742"/>
      <c r="F41" s="743"/>
      <c r="G41" s="626" t="s">
        <v>39</v>
      </c>
      <c r="H41" s="627"/>
      <c r="I41" s="627"/>
      <c r="J41" s="627"/>
      <c r="K41" s="627"/>
      <c r="L41" s="627"/>
      <c r="M41" s="627"/>
      <c r="N41" s="627"/>
      <c r="O41" s="628"/>
      <c r="P41" s="629" t="s">
        <v>40</v>
      </c>
      <c r="Q41" s="630"/>
      <c r="R41" s="630"/>
      <c r="S41" s="630"/>
      <c r="T41" s="631"/>
      <c r="U41" s="632"/>
      <c r="V41" s="633"/>
      <c r="W41" s="633"/>
      <c r="X41" s="633"/>
      <c r="Y41" s="633"/>
      <c r="Z41" s="633"/>
      <c r="AA41" s="633"/>
      <c r="AB41" s="633"/>
      <c r="AC41" s="633"/>
      <c r="AD41" s="634"/>
      <c r="AE41" s="632"/>
      <c r="AF41" s="633"/>
      <c r="AG41" s="634"/>
      <c r="AH41" s="741" t="s">
        <v>32</v>
      </c>
      <c r="AI41" s="693"/>
      <c r="AJ41" s="693"/>
      <c r="AK41" s="885"/>
    </row>
    <row r="42" spans="2:37" ht="18.75" customHeight="1" x14ac:dyDescent="0.45">
      <c r="B42" s="895"/>
      <c r="C42" s="748"/>
      <c r="D42" s="748"/>
      <c r="E42" s="748"/>
      <c r="F42" s="749"/>
      <c r="G42" s="891" t="s">
        <v>41</v>
      </c>
      <c r="H42" s="892"/>
      <c r="I42" s="892"/>
      <c r="J42" s="892"/>
      <c r="K42" s="892"/>
      <c r="L42" s="892"/>
      <c r="M42" s="892"/>
      <c r="N42" s="892"/>
      <c r="O42" s="893"/>
      <c r="P42" s="759">
        <v>0</v>
      </c>
      <c r="Q42" s="760"/>
      <c r="R42" s="760"/>
      <c r="S42" s="760"/>
      <c r="T42" s="761"/>
      <c r="U42" s="635"/>
      <c r="V42" s="636"/>
      <c r="W42" s="636"/>
      <c r="X42" s="636"/>
      <c r="Y42" s="636"/>
      <c r="Z42" s="636"/>
      <c r="AA42" s="636"/>
      <c r="AB42" s="636"/>
      <c r="AC42" s="636"/>
      <c r="AD42" s="637"/>
      <c r="AE42" s="879"/>
      <c r="AF42" s="880"/>
      <c r="AG42" s="881"/>
      <c r="AH42" s="886"/>
      <c r="AI42" s="757"/>
      <c r="AJ42" s="757"/>
      <c r="AK42" s="887"/>
    </row>
    <row r="43" spans="2:37" ht="18.75" customHeight="1" x14ac:dyDescent="0.45">
      <c r="B43" s="832" t="s">
        <v>42</v>
      </c>
      <c r="C43" s="833"/>
      <c r="D43" s="833"/>
      <c r="E43" s="833"/>
      <c r="F43" s="833"/>
      <c r="G43" s="838" t="s">
        <v>43</v>
      </c>
      <c r="H43" s="839"/>
      <c r="I43" s="839"/>
      <c r="J43" s="839"/>
      <c r="K43" s="839"/>
      <c r="L43" s="839"/>
      <c r="M43" s="839"/>
      <c r="N43" s="839"/>
      <c r="O43" s="840"/>
      <c r="P43" s="856" t="s">
        <v>44</v>
      </c>
      <c r="Q43" s="857"/>
      <c r="R43" s="857"/>
      <c r="S43" s="857"/>
      <c r="T43" s="858"/>
      <c r="U43" s="857" t="s">
        <v>45</v>
      </c>
      <c r="V43" s="857"/>
      <c r="W43" s="857"/>
      <c r="X43" s="857"/>
      <c r="Y43" s="857"/>
      <c r="Z43" s="859" t="s">
        <v>199</v>
      </c>
      <c r="AA43" s="860"/>
      <c r="AB43" s="860"/>
      <c r="AC43" s="860"/>
      <c r="AD43" s="861"/>
      <c r="AE43" s="879"/>
      <c r="AF43" s="880"/>
      <c r="AG43" s="881"/>
      <c r="AH43" s="886"/>
      <c r="AI43" s="757"/>
      <c r="AJ43" s="757"/>
      <c r="AK43" s="887"/>
    </row>
    <row r="44" spans="2:37" ht="18.75" customHeight="1" x14ac:dyDescent="0.45">
      <c r="B44" s="834"/>
      <c r="C44" s="835"/>
      <c r="D44" s="835"/>
      <c r="E44" s="835"/>
      <c r="F44" s="835"/>
      <c r="G44" s="793" t="s">
        <v>46</v>
      </c>
      <c r="H44" s="820"/>
      <c r="I44" s="820"/>
      <c r="J44" s="820"/>
      <c r="K44" s="820"/>
      <c r="L44" s="820"/>
      <c r="M44" s="820"/>
      <c r="N44" s="820"/>
      <c r="O44" s="866"/>
      <c r="P44" s="756"/>
      <c r="Q44" s="757"/>
      <c r="R44" s="757"/>
      <c r="S44" s="757"/>
      <c r="T44" s="758"/>
      <c r="U44" s="757"/>
      <c r="V44" s="757"/>
      <c r="W44" s="757"/>
      <c r="X44" s="757"/>
      <c r="Y44" s="757"/>
      <c r="Z44" s="862"/>
      <c r="AA44" s="860"/>
      <c r="AB44" s="860"/>
      <c r="AC44" s="860"/>
      <c r="AD44" s="861"/>
      <c r="AE44" s="879"/>
      <c r="AF44" s="880"/>
      <c r="AG44" s="881"/>
      <c r="AH44" s="886"/>
      <c r="AI44" s="757"/>
      <c r="AJ44" s="757"/>
      <c r="AK44" s="887"/>
    </row>
    <row r="45" spans="2:37" ht="18.75" customHeight="1" x14ac:dyDescent="0.45">
      <c r="B45" s="834"/>
      <c r="C45" s="835"/>
      <c r="D45" s="835"/>
      <c r="E45" s="835"/>
      <c r="F45" s="835"/>
      <c r="G45" s="867" t="s">
        <v>47</v>
      </c>
      <c r="H45" s="868"/>
      <c r="I45" s="868"/>
      <c r="J45" s="868"/>
      <c r="K45" s="868"/>
      <c r="L45" s="868"/>
      <c r="M45" s="868"/>
      <c r="N45" s="868"/>
      <c r="O45" s="869"/>
      <c r="P45" s="756"/>
      <c r="Q45" s="757"/>
      <c r="R45" s="757"/>
      <c r="S45" s="757"/>
      <c r="T45" s="758"/>
      <c r="U45" s="757"/>
      <c r="V45" s="757"/>
      <c r="W45" s="757"/>
      <c r="X45" s="757"/>
      <c r="Y45" s="757"/>
      <c r="Z45" s="863"/>
      <c r="AA45" s="864"/>
      <c r="AB45" s="864"/>
      <c r="AC45" s="864"/>
      <c r="AD45" s="865"/>
      <c r="AE45" s="879"/>
      <c r="AF45" s="880"/>
      <c r="AG45" s="881"/>
      <c r="AH45" s="886"/>
      <c r="AI45" s="757"/>
      <c r="AJ45" s="757"/>
      <c r="AK45" s="887"/>
    </row>
    <row r="46" spans="2:37" ht="18.75" customHeight="1" x14ac:dyDescent="0.45">
      <c r="B46" s="834"/>
      <c r="C46" s="835"/>
      <c r="D46" s="835"/>
      <c r="E46" s="835"/>
      <c r="F46" s="835"/>
      <c r="G46" s="793" t="s">
        <v>48</v>
      </c>
      <c r="H46" s="820"/>
      <c r="I46" s="820"/>
      <c r="J46" s="820"/>
      <c r="K46" s="820"/>
      <c r="L46" s="820"/>
      <c r="M46" s="820"/>
      <c r="N46" s="820"/>
      <c r="O46" s="866"/>
      <c r="P46" s="756"/>
      <c r="Q46" s="757"/>
      <c r="R46" s="757"/>
      <c r="S46" s="757"/>
      <c r="T46" s="758"/>
      <c r="U46" s="757"/>
      <c r="V46" s="757"/>
      <c r="W46" s="757"/>
      <c r="X46" s="757"/>
      <c r="Y46" s="757"/>
      <c r="Z46" s="870"/>
      <c r="AA46" s="871"/>
      <c r="AB46" s="871"/>
      <c r="AC46" s="871"/>
      <c r="AD46" s="872"/>
      <c r="AE46" s="879"/>
      <c r="AF46" s="880"/>
      <c r="AG46" s="881"/>
      <c r="AH46" s="886"/>
      <c r="AI46" s="757"/>
      <c r="AJ46" s="757"/>
      <c r="AK46" s="887"/>
    </row>
    <row r="47" spans="2:37" ht="18.75" customHeight="1" x14ac:dyDescent="0.45">
      <c r="B47" s="834"/>
      <c r="C47" s="835"/>
      <c r="D47" s="835"/>
      <c r="E47" s="835"/>
      <c r="F47" s="835"/>
      <c r="G47" s="876" t="s">
        <v>49</v>
      </c>
      <c r="H47" s="877"/>
      <c r="I47" s="877"/>
      <c r="J47" s="877"/>
      <c r="K47" s="877"/>
      <c r="L47" s="877"/>
      <c r="M47" s="877"/>
      <c r="N47" s="877"/>
      <c r="O47" s="878"/>
      <c r="P47" s="756"/>
      <c r="Q47" s="757"/>
      <c r="R47" s="757"/>
      <c r="S47" s="757"/>
      <c r="T47" s="758"/>
      <c r="U47" s="757"/>
      <c r="V47" s="757"/>
      <c r="W47" s="757"/>
      <c r="X47" s="757"/>
      <c r="Y47" s="757"/>
      <c r="Z47" s="873"/>
      <c r="AA47" s="874"/>
      <c r="AB47" s="874"/>
      <c r="AC47" s="874"/>
      <c r="AD47" s="875"/>
      <c r="AE47" s="879"/>
      <c r="AF47" s="880"/>
      <c r="AG47" s="881"/>
      <c r="AH47" s="886"/>
      <c r="AI47" s="757"/>
      <c r="AJ47" s="757"/>
      <c r="AK47" s="887"/>
    </row>
    <row r="48" spans="2:37" ht="18.75" customHeight="1" x14ac:dyDescent="0.45">
      <c r="B48" s="836"/>
      <c r="C48" s="837"/>
      <c r="D48" s="837"/>
      <c r="E48" s="837"/>
      <c r="F48" s="837"/>
      <c r="G48" s="841" t="s">
        <v>50</v>
      </c>
      <c r="H48" s="842"/>
      <c r="I48" s="842"/>
      <c r="J48" s="842"/>
      <c r="K48" s="842"/>
      <c r="L48" s="842"/>
      <c r="M48" s="842"/>
      <c r="N48" s="842"/>
      <c r="O48" s="843"/>
      <c r="P48" s="844">
        <v>10000</v>
      </c>
      <c r="Q48" s="845"/>
      <c r="R48" s="845"/>
      <c r="S48" s="845"/>
      <c r="T48" s="846"/>
      <c r="U48" s="847">
        <v>10000</v>
      </c>
      <c r="V48" s="845"/>
      <c r="W48" s="845"/>
      <c r="X48" s="845"/>
      <c r="Y48" s="845"/>
      <c r="Z48" s="847">
        <v>30000</v>
      </c>
      <c r="AA48" s="845"/>
      <c r="AB48" s="845"/>
      <c r="AC48" s="845"/>
      <c r="AD48" s="846"/>
      <c r="AE48" s="879"/>
      <c r="AF48" s="880"/>
      <c r="AG48" s="881"/>
      <c r="AH48" s="886"/>
      <c r="AI48" s="757"/>
      <c r="AJ48" s="757"/>
      <c r="AK48" s="887"/>
    </row>
    <row r="49" spans="2:38" ht="26.25" customHeight="1" thickBot="1" x14ac:dyDescent="0.5">
      <c r="B49" s="848" t="s">
        <v>51</v>
      </c>
      <c r="C49" s="827"/>
      <c r="D49" s="827"/>
      <c r="E49" s="827"/>
      <c r="F49" s="827"/>
      <c r="G49" s="796"/>
      <c r="H49" s="797"/>
      <c r="I49" s="797"/>
      <c r="J49" s="797"/>
      <c r="K49" s="797"/>
      <c r="L49" s="797"/>
      <c r="M49" s="797"/>
      <c r="N49" s="797"/>
      <c r="O49" s="849"/>
      <c r="P49" s="850">
        <v>10000</v>
      </c>
      <c r="Q49" s="851"/>
      <c r="R49" s="851"/>
      <c r="S49" s="851"/>
      <c r="T49" s="852"/>
      <c r="U49" s="853"/>
      <c r="V49" s="854"/>
      <c r="W49" s="854"/>
      <c r="X49" s="854"/>
      <c r="Y49" s="854"/>
      <c r="Z49" s="854"/>
      <c r="AA49" s="854"/>
      <c r="AB49" s="854"/>
      <c r="AC49" s="854"/>
      <c r="AD49" s="855"/>
      <c r="AE49" s="882"/>
      <c r="AF49" s="883"/>
      <c r="AG49" s="884"/>
      <c r="AH49" s="888"/>
      <c r="AI49" s="889"/>
      <c r="AJ49" s="889"/>
      <c r="AK49" s="890"/>
    </row>
    <row r="50" spans="2:38" ht="15" customHeight="1" x14ac:dyDescent="0.45"/>
    <row r="51" spans="2:38" ht="15" customHeight="1" thickBot="1" x14ac:dyDescent="0.5">
      <c r="B51" s="36" t="s">
        <v>52</v>
      </c>
      <c r="C51" s="36"/>
      <c r="D51" s="36"/>
      <c r="E51" s="36"/>
      <c r="F51" s="36"/>
    </row>
    <row r="52" spans="2:38" ht="60" customHeight="1" thickBot="1" x14ac:dyDescent="0.5">
      <c r="B52" s="638" t="s">
        <v>20</v>
      </c>
      <c r="C52" s="639"/>
      <c r="D52" s="639"/>
      <c r="E52" s="639"/>
      <c r="F52" s="639"/>
      <c r="G52" s="639"/>
      <c r="H52" s="640" t="s">
        <v>53</v>
      </c>
      <c r="I52" s="639"/>
      <c r="J52" s="639"/>
      <c r="K52" s="639"/>
      <c r="L52" s="639"/>
      <c r="M52" s="641"/>
      <c r="N52" s="642" t="s">
        <v>54</v>
      </c>
      <c r="O52" s="643"/>
      <c r="P52" s="643"/>
      <c r="Q52" s="643"/>
      <c r="R52" s="643"/>
      <c r="S52" s="643"/>
      <c r="T52" s="643"/>
      <c r="U52" s="643"/>
      <c r="V52" s="643"/>
      <c r="W52" s="643"/>
      <c r="X52" s="643"/>
      <c r="Y52" s="643"/>
      <c r="Z52" s="608" t="s">
        <v>198</v>
      </c>
      <c r="AA52" s="639"/>
      <c r="AB52" s="639"/>
      <c r="AC52" s="639"/>
      <c r="AD52" s="639"/>
      <c r="AE52" s="641"/>
      <c r="AF52" s="829" t="str">
        <f>IF(N57="☑","備考","")</f>
        <v/>
      </c>
      <c r="AG52" s="830"/>
      <c r="AH52" s="830"/>
      <c r="AI52" s="830"/>
      <c r="AJ52" s="830"/>
      <c r="AK52" s="831"/>
    </row>
    <row r="53" spans="2:38" ht="18.75" customHeight="1" thickTop="1" x14ac:dyDescent="0.45">
      <c r="B53" s="799" t="s">
        <v>55</v>
      </c>
      <c r="C53" s="800"/>
      <c r="D53" s="800"/>
      <c r="E53" s="800"/>
      <c r="F53" s="800"/>
      <c r="G53" s="801"/>
      <c r="H53" s="692">
        <f>IF(OR(N56="☑",N57="☑"),"ー",10000)</f>
        <v>10000</v>
      </c>
      <c r="I53" s="693"/>
      <c r="J53" s="693"/>
      <c r="K53" s="693"/>
      <c r="L53" s="693"/>
      <c r="M53" s="694"/>
      <c r="N53" s="37" t="str">
        <f>IF(OR(N54="☑",N55="☑",N56="☑",N57="☑"),"□","☑")</f>
        <v>☑</v>
      </c>
      <c r="O53" s="808" t="s">
        <v>56</v>
      </c>
      <c r="P53" s="808"/>
      <c r="Q53" s="808"/>
      <c r="R53" s="808"/>
      <c r="S53" s="808"/>
      <c r="T53" s="808"/>
      <c r="U53" s="808"/>
      <c r="V53" s="808"/>
      <c r="W53" s="808"/>
      <c r="X53" s="808"/>
      <c r="Y53" s="809"/>
      <c r="Z53" s="810" t="str">
        <f>IF(N56="☑","ー","（①＋②）×支払回数
※①不課税、②消費税別")</f>
        <v>（①＋②）×支払回数
※①不課税、②消費税別</v>
      </c>
      <c r="AA53" s="811"/>
      <c r="AB53" s="811"/>
      <c r="AC53" s="811"/>
      <c r="AD53" s="811"/>
      <c r="AE53" s="812"/>
      <c r="AF53" s="787" t="str">
        <f>IF(N57="☑","「臨床試験費用に関する覚書(様式別紙18)」第9条に関する別途覚書を同時に締結","")</f>
        <v/>
      </c>
      <c r="AG53" s="788"/>
      <c r="AH53" s="788"/>
      <c r="AI53" s="788"/>
      <c r="AJ53" s="788"/>
      <c r="AK53" s="789"/>
    </row>
    <row r="54" spans="2:38" ht="18.75" customHeight="1" x14ac:dyDescent="0.45">
      <c r="B54" s="802"/>
      <c r="C54" s="803"/>
      <c r="D54" s="803"/>
      <c r="E54" s="803"/>
      <c r="F54" s="803"/>
      <c r="G54" s="804"/>
      <c r="H54" s="805"/>
      <c r="I54" s="806"/>
      <c r="J54" s="806"/>
      <c r="K54" s="806"/>
      <c r="L54" s="806"/>
      <c r="M54" s="807"/>
      <c r="N54" s="38" t="s">
        <v>3</v>
      </c>
      <c r="O54" s="819"/>
      <c r="P54" s="819"/>
      <c r="Q54" s="820" t="s">
        <v>57</v>
      </c>
      <c r="R54" s="820"/>
      <c r="S54" s="820"/>
      <c r="T54" s="820"/>
      <c r="U54" s="820"/>
      <c r="V54" s="820"/>
      <c r="W54" s="820"/>
      <c r="X54" s="820"/>
      <c r="Y54" s="821"/>
      <c r="Z54" s="813"/>
      <c r="AA54" s="814"/>
      <c r="AB54" s="814"/>
      <c r="AC54" s="814"/>
      <c r="AD54" s="814"/>
      <c r="AE54" s="815"/>
      <c r="AF54" s="790"/>
      <c r="AG54" s="791"/>
      <c r="AH54" s="791"/>
      <c r="AI54" s="791"/>
      <c r="AJ54" s="791"/>
      <c r="AK54" s="792"/>
    </row>
    <row r="55" spans="2:38" ht="18.75" customHeight="1" x14ac:dyDescent="0.45">
      <c r="B55" s="764" t="s">
        <v>58</v>
      </c>
      <c r="C55" s="822"/>
      <c r="D55" s="822"/>
      <c r="E55" s="822"/>
      <c r="F55" s="822"/>
      <c r="G55" s="823"/>
      <c r="H55" s="756">
        <f>IF(OR(N56="☑",N57="☑"),"ー",5000)</f>
        <v>5000</v>
      </c>
      <c r="I55" s="757"/>
      <c r="J55" s="757"/>
      <c r="K55" s="757"/>
      <c r="L55" s="757"/>
      <c r="M55" s="758"/>
      <c r="N55" s="38" t="s">
        <v>3</v>
      </c>
      <c r="O55" s="825"/>
      <c r="P55" s="825"/>
      <c r="Q55" s="825"/>
      <c r="R55" s="825"/>
      <c r="S55" s="825"/>
      <c r="T55" s="825"/>
      <c r="U55" s="825"/>
      <c r="V55" s="825"/>
      <c r="W55" s="825"/>
      <c r="X55" s="985" t="s">
        <v>59</v>
      </c>
      <c r="Y55" s="986"/>
      <c r="Z55" s="813"/>
      <c r="AA55" s="814"/>
      <c r="AB55" s="814"/>
      <c r="AC55" s="814"/>
      <c r="AD55" s="814"/>
      <c r="AE55" s="815"/>
      <c r="AF55" s="790"/>
      <c r="AG55" s="791"/>
      <c r="AH55" s="791"/>
      <c r="AI55" s="791"/>
      <c r="AJ55" s="791"/>
      <c r="AK55" s="792"/>
    </row>
    <row r="56" spans="2:38" ht="18.75" customHeight="1" x14ac:dyDescent="0.45">
      <c r="B56" s="824"/>
      <c r="C56" s="822"/>
      <c r="D56" s="822"/>
      <c r="E56" s="822"/>
      <c r="F56" s="822"/>
      <c r="G56" s="823"/>
      <c r="H56" s="756"/>
      <c r="I56" s="757"/>
      <c r="J56" s="757"/>
      <c r="K56" s="757"/>
      <c r="L56" s="757"/>
      <c r="M56" s="758"/>
      <c r="N56" s="38" t="s">
        <v>3</v>
      </c>
      <c r="O56" s="985" t="s">
        <v>60</v>
      </c>
      <c r="P56" s="985"/>
      <c r="Q56" s="985"/>
      <c r="R56" s="985"/>
      <c r="S56" s="985"/>
      <c r="T56" s="985"/>
      <c r="U56" s="985"/>
      <c r="V56" s="985"/>
      <c r="W56" s="985"/>
      <c r="X56" s="985"/>
      <c r="Y56" s="986"/>
      <c r="Z56" s="813"/>
      <c r="AA56" s="814"/>
      <c r="AB56" s="814"/>
      <c r="AC56" s="814"/>
      <c r="AD56" s="814"/>
      <c r="AE56" s="815"/>
      <c r="AF56" s="790"/>
      <c r="AG56" s="791"/>
      <c r="AH56" s="791"/>
      <c r="AI56" s="791"/>
      <c r="AJ56" s="791"/>
      <c r="AK56" s="792"/>
    </row>
    <row r="57" spans="2:38" ht="18.75" customHeight="1" x14ac:dyDescent="0.45">
      <c r="B57" s="39"/>
      <c r="C57" s="40"/>
      <c r="D57" s="40"/>
      <c r="E57" s="40"/>
      <c r="F57" s="40"/>
      <c r="G57" s="40"/>
      <c r="H57" s="41"/>
      <c r="I57" s="42"/>
      <c r="J57" s="42"/>
      <c r="K57" s="42"/>
      <c r="L57" s="42"/>
      <c r="M57" s="43"/>
      <c r="N57" s="44" t="s">
        <v>3</v>
      </c>
      <c r="O57" s="987" t="s">
        <v>61</v>
      </c>
      <c r="P57" s="987"/>
      <c r="Q57" s="987"/>
      <c r="R57" s="987"/>
      <c r="S57" s="987"/>
      <c r="T57" s="987"/>
      <c r="U57" s="987"/>
      <c r="V57" s="987"/>
      <c r="W57" s="987"/>
      <c r="X57" s="987"/>
      <c r="Y57" s="988"/>
      <c r="Z57" s="816"/>
      <c r="AA57" s="817"/>
      <c r="AB57" s="817"/>
      <c r="AC57" s="817"/>
      <c r="AD57" s="817"/>
      <c r="AE57" s="818"/>
      <c r="AF57" s="793"/>
      <c r="AG57" s="794"/>
      <c r="AH57" s="794"/>
      <c r="AI57" s="794"/>
      <c r="AJ57" s="794"/>
      <c r="AK57" s="795"/>
    </row>
    <row r="58" spans="2:38" ht="62.25" customHeight="1" thickBot="1" x14ac:dyDescent="0.5">
      <c r="B58" s="989"/>
      <c r="C58" s="990"/>
      <c r="D58" s="990"/>
      <c r="E58" s="990"/>
      <c r="F58" s="990"/>
      <c r="G58" s="991"/>
      <c r="H58" s="992"/>
      <c r="I58" s="993"/>
      <c r="J58" s="993"/>
      <c r="K58" s="993"/>
      <c r="L58" s="993"/>
      <c r="M58" s="994"/>
      <c r="N58" s="622" t="s">
        <v>62</v>
      </c>
      <c r="O58" s="623"/>
      <c r="P58" s="623"/>
      <c r="Q58" s="623"/>
      <c r="R58" s="623"/>
      <c r="S58" s="623"/>
      <c r="T58" s="624"/>
      <c r="U58" s="624"/>
      <c r="V58" s="624"/>
      <c r="W58" s="624"/>
      <c r="X58" s="624"/>
      <c r="Y58" s="625"/>
      <c r="Z58" s="826" t="s">
        <v>63</v>
      </c>
      <c r="AA58" s="827"/>
      <c r="AB58" s="827"/>
      <c r="AC58" s="827"/>
      <c r="AD58" s="827"/>
      <c r="AE58" s="828"/>
      <c r="AF58" s="796"/>
      <c r="AG58" s="797"/>
      <c r="AH58" s="797"/>
      <c r="AI58" s="797"/>
      <c r="AJ58" s="797"/>
      <c r="AK58" s="798"/>
    </row>
    <row r="59" spans="2:38" ht="15" customHeight="1" x14ac:dyDescent="0.45"/>
    <row r="60" spans="2:38" ht="15" customHeight="1" thickBot="1" x14ac:dyDescent="0.5">
      <c r="B60" s="35" t="s">
        <v>217</v>
      </c>
    </row>
    <row r="61" spans="2:38" ht="60" customHeight="1" thickBot="1" x14ac:dyDescent="0.5">
      <c r="B61" s="638" t="s">
        <v>20</v>
      </c>
      <c r="C61" s="639"/>
      <c r="D61" s="639"/>
      <c r="E61" s="639"/>
      <c r="F61" s="639"/>
      <c r="G61" s="639"/>
      <c r="H61" s="295" t="s">
        <v>208</v>
      </c>
      <c r="I61" s="639"/>
      <c r="J61" s="639"/>
      <c r="K61" s="639"/>
      <c r="L61" s="639"/>
      <c r="M61" s="641"/>
      <c r="N61" s="644" t="s">
        <v>207</v>
      </c>
      <c r="O61" s="645"/>
      <c r="P61" s="645"/>
      <c r="Q61" s="645"/>
      <c r="R61" s="645"/>
      <c r="S61" s="645"/>
      <c r="T61" s="646" t="s">
        <v>209</v>
      </c>
      <c r="U61" s="647"/>
      <c r="V61" s="647"/>
      <c r="W61" s="647"/>
      <c r="X61" s="647"/>
      <c r="Y61" s="647"/>
      <c r="Z61" s="647"/>
      <c r="AA61" s="647"/>
      <c r="AB61" s="647"/>
      <c r="AC61" s="647"/>
      <c r="AD61" s="647"/>
      <c r="AE61" s="648"/>
      <c r="AF61" s="646" t="s">
        <v>203</v>
      </c>
      <c r="AG61" s="647"/>
      <c r="AH61" s="647"/>
      <c r="AI61" s="647"/>
      <c r="AJ61" s="647"/>
      <c r="AK61" s="984"/>
      <c r="AL61" s="45"/>
    </row>
    <row r="62" spans="2:38" ht="18.75" customHeight="1" thickTop="1" x14ac:dyDescent="0.45">
      <c r="B62" s="762" t="s">
        <v>215</v>
      </c>
      <c r="C62" s="751"/>
      <c r="D62" s="751"/>
      <c r="E62" s="751"/>
      <c r="F62" s="751"/>
      <c r="G62" s="763"/>
      <c r="H62" s="692">
        <v>1000</v>
      </c>
      <c r="I62" s="693"/>
      <c r="J62" s="693"/>
      <c r="K62" s="693"/>
      <c r="L62" s="693"/>
      <c r="M62" s="694"/>
      <c r="N62" s="741">
        <f>H62*DATEDIF(T64,Z64,"M")</f>
        <v>0</v>
      </c>
      <c r="O62" s="742"/>
      <c r="P62" s="742"/>
      <c r="Q62" s="742"/>
      <c r="R62" s="742"/>
      <c r="S62" s="743"/>
      <c r="T62" s="750" t="s">
        <v>220</v>
      </c>
      <c r="U62" s="751"/>
      <c r="V62" s="751"/>
      <c r="W62" s="751"/>
      <c r="X62" s="751"/>
      <c r="Y62" s="754" t="s">
        <v>64</v>
      </c>
      <c r="Z62" s="779" t="s">
        <v>221</v>
      </c>
      <c r="AA62" s="779"/>
      <c r="AB62" s="779"/>
      <c r="AC62" s="779"/>
      <c r="AD62" s="779"/>
      <c r="AE62" s="780"/>
      <c r="AF62" s="726" t="s">
        <v>214</v>
      </c>
      <c r="AG62" s="727"/>
      <c r="AH62" s="727"/>
      <c r="AI62" s="727"/>
      <c r="AJ62" s="727"/>
      <c r="AK62" s="728"/>
      <c r="AL62" s="46"/>
    </row>
    <row r="63" spans="2:38" ht="18.75" customHeight="1" x14ac:dyDescent="0.45">
      <c r="B63" s="764"/>
      <c r="C63" s="765"/>
      <c r="D63" s="765"/>
      <c r="E63" s="765"/>
      <c r="F63" s="765"/>
      <c r="G63" s="766"/>
      <c r="H63" s="756"/>
      <c r="I63" s="757"/>
      <c r="J63" s="757"/>
      <c r="K63" s="757"/>
      <c r="L63" s="757"/>
      <c r="M63" s="758"/>
      <c r="N63" s="744"/>
      <c r="O63" s="745"/>
      <c r="P63" s="745"/>
      <c r="Q63" s="745"/>
      <c r="R63" s="745"/>
      <c r="S63" s="746"/>
      <c r="T63" s="752"/>
      <c r="U63" s="753"/>
      <c r="V63" s="753"/>
      <c r="W63" s="753"/>
      <c r="X63" s="753"/>
      <c r="Y63" s="755"/>
      <c r="Z63" s="781"/>
      <c r="AA63" s="781"/>
      <c r="AB63" s="781"/>
      <c r="AC63" s="781"/>
      <c r="AD63" s="781"/>
      <c r="AE63" s="782"/>
      <c r="AF63" s="729"/>
      <c r="AG63" s="730"/>
      <c r="AH63" s="730"/>
      <c r="AI63" s="730"/>
      <c r="AJ63" s="730"/>
      <c r="AK63" s="731"/>
    </row>
    <row r="64" spans="2:38" ht="18.75" customHeight="1" x14ac:dyDescent="0.45">
      <c r="B64" s="764"/>
      <c r="C64" s="765"/>
      <c r="D64" s="765"/>
      <c r="E64" s="765"/>
      <c r="F64" s="765"/>
      <c r="G64" s="766"/>
      <c r="H64" s="756"/>
      <c r="I64" s="757"/>
      <c r="J64" s="757"/>
      <c r="K64" s="757"/>
      <c r="L64" s="757"/>
      <c r="M64" s="758"/>
      <c r="N64" s="744"/>
      <c r="O64" s="745"/>
      <c r="P64" s="745"/>
      <c r="Q64" s="745"/>
      <c r="R64" s="745"/>
      <c r="S64" s="746"/>
      <c r="T64" s="735"/>
      <c r="U64" s="736"/>
      <c r="V64" s="736"/>
      <c r="W64" s="736"/>
      <c r="X64" s="736"/>
      <c r="Y64" s="755"/>
      <c r="Z64" s="783"/>
      <c r="AA64" s="783"/>
      <c r="AB64" s="783"/>
      <c r="AC64" s="783"/>
      <c r="AD64" s="783"/>
      <c r="AE64" s="784"/>
      <c r="AF64" s="729"/>
      <c r="AG64" s="730"/>
      <c r="AH64" s="730"/>
      <c r="AI64" s="730"/>
      <c r="AJ64" s="730"/>
      <c r="AK64" s="731"/>
      <c r="AL64" s="45"/>
    </row>
    <row r="65" spans="2:38" ht="18.75" customHeight="1" x14ac:dyDescent="0.45">
      <c r="B65" s="764"/>
      <c r="C65" s="765"/>
      <c r="D65" s="765"/>
      <c r="E65" s="765"/>
      <c r="F65" s="765"/>
      <c r="G65" s="766"/>
      <c r="H65" s="756"/>
      <c r="I65" s="757"/>
      <c r="J65" s="757"/>
      <c r="K65" s="757"/>
      <c r="L65" s="757"/>
      <c r="M65" s="758"/>
      <c r="N65" s="744"/>
      <c r="O65" s="745"/>
      <c r="P65" s="745"/>
      <c r="Q65" s="745"/>
      <c r="R65" s="745"/>
      <c r="S65" s="746"/>
      <c r="T65" s="737"/>
      <c r="U65" s="738"/>
      <c r="V65" s="738"/>
      <c r="W65" s="738"/>
      <c r="X65" s="738"/>
      <c r="Y65" s="755"/>
      <c r="Z65" s="785"/>
      <c r="AA65" s="785"/>
      <c r="AB65" s="785"/>
      <c r="AC65" s="785"/>
      <c r="AD65" s="785"/>
      <c r="AE65" s="786"/>
      <c r="AF65" s="729"/>
      <c r="AG65" s="730"/>
      <c r="AH65" s="730"/>
      <c r="AI65" s="730"/>
      <c r="AJ65" s="730"/>
      <c r="AK65" s="731"/>
    </row>
    <row r="66" spans="2:38" ht="32.25" customHeight="1" x14ac:dyDescent="0.45">
      <c r="B66" s="767"/>
      <c r="C66" s="768"/>
      <c r="D66" s="768"/>
      <c r="E66" s="768"/>
      <c r="F66" s="768"/>
      <c r="G66" s="769"/>
      <c r="H66" s="759"/>
      <c r="I66" s="760"/>
      <c r="J66" s="760"/>
      <c r="K66" s="760"/>
      <c r="L66" s="760"/>
      <c r="M66" s="761"/>
      <c r="N66" s="747"/>
      <c r="O66" s="748"/>
      <c r="P66" s="748"/>
      <c r="Q66" s="748"/>
      <c r="R66" s="748"/>
      <c r="S66" s="749"/>
      <c r="T66" s="47" t="s">
        <v>65</v>
      </c>
      <c r="U66" s="739" t="str">
        <f>"↑書式17の作成日･保管期間終了日を記載してください。↑"</f>
        <v>↑書式17の作成日･保管期間終了日を記載してください。↑</v>
      </c>
      <c r="V66" s="739"/>
      <c r="W66" s="739"/>
      <c r="X66" s="739"/>
      <c r="Y66" s="739"/>
      <c r="Z66" s="739"/>
      <c r="AA66" s="739"/>
      <c r="AB66" s="739"/>
      <c r="AC66" s="739"/>
      <c r="AD66" s="739"/>
      <c r="AE66" s="740"/>
      <c r="AF66" s="732"/>
      <c r="AG66" s="733"/>
      <c r="AH66" s="733"/>
      <c r="AI66" s="733"/>
      <c r="AJ66" s="733"/>
      <c r="AK66" s="734"/>
    </row>
    <row r="67" spans="2:38" ht="37.5" customHeight="1" thickBot="1" x14ac:dyDescent="0.5">
      <c r="B67" s="770"/>
      <c r="C67" s="771"/>
      <c r="D67" s="771"/>
      <c r="E67" s="771"/>
      <c r="F67" s="771"/>
      <c r="G67" s="771"/>
      <c r="H67" s="772"/>
      <c r="I67" s="773"/>
      <c r="J67" s="773"/>
      <c r="K67" s="773"/>
      <c r="L67" s="773"/>
      <c r="M67" s="774"/>
      <c r="N67" s="775"/>
      <c r="O67" s="775"/>
      <c r="P67" s="775"/>
      <c r="Q67" s="775"/>
      <c r="R67" s="775"/>
      <c r="S67" s="775"/>
      <c r="T67" s="48"/>
      <c r="U67" s="49"/>
      <c r="V67" s="49"/>
      <c r="W67" s="49"/>
      <c r="X67" s="49"/>
      <c r="Y67" s="50"/>
      <c r="Z67" s="776"/>
      <c r="AA67" s="773"/>
      <c r="AB67" s="773"/>
      <c r="AC67" s="773"/>
      <c r="AD67" s="773"/>
      <c r="AE67" s="774"/>
      <c r="AF67" s="777"/>
      <c r="AG67" s="777"/>
      <c r="AH67" s="777"/>
      <c r="AI67" s="777"/>
      <c r="AJ67" s="777"/>
      <c r="AK67" s="778"/>
      <c r="AL67" s="51"/>
    </row>
    <row r="68" spans="2:38" ht="15" customHeight="1" x14ac:dyDescent="0.45"/>
    <row r="69" spans="2:38" ht="15" customHeight="1" thickBot="1" x14ac:dyDescent="0.5">
      <c r="B69" s="101" t="s">
        <v>197</v>
      </c>
      <c r="C69" s="36"/>
    </row>
    <row r="70" spans="2:38" ht="60" customHeight="1" thickBot="1" x14ac:dyDescent="0.5">
      <c r="B70" s="638" t="s">
        <v>20</v>
      </c>
      <c r="C70" s="639"/>
      <c r="D70" s="639"/>
      <c r="E70" s="639"/>
      <c r="F70" s="639"/>
      <c r="G70" s="639"/>
      <c r="H70" s="640" t="s">
        <v>66</v>
      </c>
      <c r="I70" s="639"/>
      <c r="J70" s="639"/>
      <c r="K70" s="639"/>
      <c r="L70" s="639"/>
      <c r="M70" s="641"/>
      <c r="N70" s="685"/>
      <c r="O70" s="686"/>
      <c r="P70" s="686"/>
      <c r="Q70" s="686"/>
      <c r="R70" s="686"/>
      <c r="S70" s="713"/>
      <c r="T70" s="685"/>
      <c r="U70" s="686"/>
      <c r="V70" s="686"/>
      <c r="W70" s="686"/>
      <c r="X70" s="686"/>
      <c r="Y70" s="713"/>
      <c r="Z70" s="685"/>
      <c r="AA70" s="686"/>
      <c r="AB70" s="686"/>
      <c r="AC70" s="686"/>
      <c r="AD70" s="686"/>
      <c r="AE70" s="713"/>
      <c r="AF70" s="685"/>
      <c r="AG70" s="686"/>
      <c r="AH70" s="686"/>
      <c r="AI70" s="686"/>
      <c r="AJ70" s="686"/>
      <c r="AK70" s="687"/>
      <c r="AL70" s="45"/>
    </row>
    <row r="71" spans="2:38" ht="18.75" customHeight="1" thickTop="1" x14ac:dyDescent="0.45">
      <c r="B71" s="688" t="s">
        <v>67</v>
      </c>
      <c r="C71" s="689"/>
      <c r="D71" s="689"/>
      <c r="E71" s="689"/>
      <c r="F71" s="689"/>
      <c r="G71" s="689"/>
      <c r="H71" s="692">
        <v>10000</v>
      </c>
      <c r="I71" s="693"/>
      <c r="J71" s="693"/>
      <c r="K71" s="693"/>
      <c r="L71" s="693"/>
      <c r="M71" s="694"/>
      <c r="N71" s="698"/>
      <c r="O71" s="633"/>
      <c r="P71" s="633"/>
      <c r="Q71" s="633"/>
      <c r="R71" s="633"/>
      <c r="S71" s="634"/>
      <c r="T71" s="699"/>
      <c r="U71" s="700"/>
      <c r="V71" s="700"/>
      <c r="W71" s="700"/>
      <c r="X71" s="700"/>
      <c r="Y71" s="701"/>
      <c r="Z71" s="703"/>
      <c r="AA71" s="700"/>
      <c r="AB71" s="700"/>
      <c r="AC71" s="700"/>
      <c r="AD71" s="700"/>
      <c r="AE71" s="701"/>
      <c r="AF71" s="704"/>
      <c r="AG71" s="700"/>
      <c r="AH71" s="700"/>
      <c r="AI71" s="700"/>
      <c r="AJ71" s="700"/>
      <c r="AK71" s="705"/>
      <c r="AL71" s="46"/>
    </row>
    <row r="72" spans="2:38" ht="18.75" customHeight="1" x14ac:dyDescent="0.45">
      <c r="B72" s="690"/>
      <c r="C72" s="691"/>
      <c r="D72" s="691"/>
      <c r="E72" s="691"/>
      <c r="F72" s="691"/>
      <c r="G72" s="691"/>
      <c r="H72" s="695"/>
      <c r="I72" s="696"/>
      <c r="J72" s="696"/>
      <c r="K72" s="696"/>
      <c r="L72" s="696"/>
      <c r="M72" s="697"/>
      <c r="N72" s="635"/>
      <c r="O72" s="636"/>
      <c r="P72" s="636"/>
      <c r="Q72" s="636"/>
      <c r="R72" s="636"/>
      <c r="S72" s="637"/>
      <c r="T72" s="682"/>
      <c r="U72" s="683"/>
      <c r="V72" s="683"/>
      <c r="W72" s="683"/>
      <c r="X72" s="683"/>
      <c r="Y72" s="702"/>
      <c r="Z72" s="682"/>
      <c r="AA72" s="683"/>
      <c r="AB72" s="683"/>
      <c r="AC72" s="683"/>
      <c r="AD72" s="683"/>
      <c r="AE72" s="702"/>
      <c r="AF72" s="682"/>
      <c r="AG72" s="683"/>
      <c r="AH72" s="683"/>
      <c r="AI72" s="683"/>
      <c r="AJ72" s="683"/>
      <c r="AK72" s="684"/>
    </row>
    <row r="73" spans="2:38" ht="18.75" customHeight="1" x14ac:dyDescent="0.45">
      <c r="B73" s="714" t="s">
        <v>68</v>
      </c>
      <c r="C73" s="715"/>
      <c r="D73" s="715"/>
      <c r="E73" s="715"/>
      <c r="F73" s="715"/>
      <c r="G73" s="715"/>
      <c r="H73" s="716">
        <v>2000</v>
      </c>
      <c r="I73" s="717"/>
      <c r="J73" s="717"/>
      <c r="K73" s="717"/>
      <c r="L73" s="717"/>
      <c r="M73" s="718"/>
      <c r="N73" s="722"/>
      <c r="O73" s="680"/>
      <c r="P73" s="680"/>
      <c r="Q73" s="680"/>
      <c r="R73" s="680"/>
      <c r="S73" s="723"/>
      <c r="T73" s="724"/>
      <c r="U73" s="680"/>
      <c r="V73" s="680"/>
      <c r="W73" s="680"/>
      <c r="X73" s="680"/>
      <c r="Y73" s="723"/>
      <c r="Z73" s="725"/>
      <c r="AA73" s="680"/>
      <c r="AB73" s="680"/>
      <c r="AC73" s="680"/>
      <c r="AD73" s="680"/>
      <c r="AE73" s="723"/>
      <c r="AF73" s="679"/>
      <c r="AG73" s="680"/>
      <c r="AH73" s="680"/>
      <c r="AI73" s="680"/>
      <c r="AJ73" s="680"/>
      <c r="AK73" s="681"/>
      <c r="AL73" s="45"/>
    </row>
    <row r="74" spans="2:38" ht="18.75" customHeight="1" x14ac:dyDescent="0.45">
      <c r="B74" s="690"/>
      <c r="C74" s="691"/>
      <c r="D74" s="691"/>
      <c r="E74" s="691"/>
      <c r="F74" s="691"/>
      <c r="G74" s="691"/>
      <c r="H74" s="719"/>
      <c r="I74" s="720"/>
      <c r="J74" s="720"/>
      <c r="K74" s="720"/>
      <c r="L74" s="720"/>
      <c r="M74" s="721"/>
      <c r="N74" s="682"/>
      <c r="O74" s="683"/>
      <c r="P74" s="683"/>
      <c r="Q74" s="683"/>
      <c r="R74" s="683"/>
      <c r="S74" s="702"/>
      <c r="T74" s="682"/>
      <c r="U74" s="683"/>
      <c r="V74" s="683"/>
      <c r="W74" s="683"/>
      <c r="X74" s="683"/>
      <c r="Y74" s="702"/>
      <c r="Z74" s="682"/>
      <c r="AA74" s="683"/>
      <c r="AB74" s="683"/>
      <c r="AC74" s="683"/>
      <c r="AD74" s="683"/>
      <c r="AE74" s="702"/>
      <c r="AF74" s="682"/>
      <c r="AG74" s="683"/>
      <c r="AH74" s="683"/>
      <c r="AI74" s="683"/>
      <c r="AJ74" s="683"/>
      <c r="AK74" s="684"/>
    </row>
    <row r="75" spans="2:38" ht="37.5" customHeight="1" x14ac:dyDescent="0.45">
      <c r="B75" s="706"/>
      <c r="C75" s="707"/>
      <c r="D75" s="707"/>
      <c r="E75" s="707"/>
      <c r="F75" s="707"/>
      <c r="G75" s="707"/>
      <c r="H75" s="708"/>
      <c r="I75" s="620"/>
      <c r="J75" s="620"/>
      <c r="K75" s="620"/>
      <c r="L75" s="620"/>
      <c r="M75" s="621"/>
      <c r="N75" s="619"/>
      <c r="O75" s="709"/>
      <c r="P75" s="709"/>
      <c r="Q75" s="709"/>
      <c r="R75" s="709"/>
      <c r="S75" s="710"/>
      <c r="T75" s="619"/>
      <c r="U75" s="620"/>
      <c r="V75" s="620"/>
      <c r="W75" s="620"/>
      <c r="X75" s="620"/>
      <c r="Y75" s="621"/>
      <c r="Z75" s="619"/>
      <c r="AA75" s="620"/>
      <c r="AB75" s="620"/>
      <c r="AC75" s="620"/>
      <c r="AD75" s="620"/>
      <c r="AE75" s="621"/>
      <c r="AF75" s="711"/>
      <c r="AG75" s="711"/>
      <c r="AH75" s="711"/>
      <c r="AI75" s="711"/>
      <c r="AJ75" s="711"/>
      <c r="AK75" s="712"/>
      <c r="AL75" s="51"/>
    </row>
    <row r="76" spans="2:38" ht="37.5" customHeight="1" x14ac:dyDescent="0.45">
      <c r="B76" s="669"/>
      <c r="C76" s="670"/>
      <c r="D76" s="670"/>
      <c r="E76" s="670"/>
      <c r="F76" s="670"/>
      <c r="G76" s="670"/>
      <c r="H76" s="671"/>
      <c r="I76" s="672"/>
      <c r="J76" s="672"/>
      <c r="K76" s="672"/>
      <c r="L76" s="672"/>
      <c r="M76" s="673"/>
      <c r="N76" s="674"/>
      <c r="O76" s="675"/>
      <c r="P76" s="675"/>
      <c r="Q76" s="675"/>
      <c r="R76" s="675"/>
      <c r="S76" s="676"/>
      <c r="T76" s="674"/>
      <c r="U76" s="672"/>
      <c r="V76" s="672"/>
      <c r="W76" s="672"/>
      <c r="X76" s="672"/>
      <c r="Y76" s="673"/>
      <c r="Z76" s="674"/>
      <c r="AA76" s="672"/>
      <c r="AB76" s="672"/>
      <c r="AC76" s="672"/>
      <c r="AD76" s="672"/>
      <c r="AE76" s="673"/>
      <c r="AF76" s="677"/>
      <c r="AG76" s="677"/>
      <c r="AH76" s="677"/>
      <c r="AI76" s="677"/>
      <c r="AJ76" s="677"/>
      <c r="AK76" s="678"/>
      <c r="AL76" s="51"/>
    </row>
    <row r="77" spans="2:38" ht="37.5" customHeight="1" x14ac:dyDescent="0.45">
      <c r="B77" s="669"/>
      <c r="C77" s="670"/>
      <c r="D77" s="670"/>
      <c r="E77" s="670"/>
      <c r="F77" s="670"/>
      <c r="G77" s="670"/>
      <c r="H77" s="671"/>
      <c r="I77" s="672"/>
      <c r="J77" s="672"/>
      <c r="K77" s="672"/>
      <c r="L77" s="672"/>
      <c r="M77" s="673"/>
      <c r="N77" s="674"/>
      <c r="O77" s="675"/>
      <c r="P77" s="675"/>
      <c r="Q77" s="675"/>
      <c r="R77" s="675"/>
      <c r="S77" s="676"/>
      <c r="T77" s="674"/>
      <c r="U77" s="672"/>
      <c r="V77" s="672"/>
      <c r="W77" s="672"/>
      <c r="X77" s="672"/>
      <c r="Y77" s="673"/>
      <c r="Z77" s="674"/>
      <c r="AA77" s="672"/>
      <c r="AB77" s="672"/>
      <c r="AC77" s="672"/>
      <c r="AD77" s="672"/>
      <c r="AE77" s="673"/>
      <c r="AF77" s="677"/>
      <c r="AG77" s="677"/>
      <c r="AH77" s="677"/>
      <c r="AI77" s="677"/>
      <c r="AJ77" s="677"/>
      <c r="AK77" s="678"/>
      <c r="AL77" s="51"/>
    </row>
    <row r="78" spans="2:38" ht="37.5" customHeight="1" thickBot="1" x14ac:dyDescent="0.5">
      <c r="B78" s="659"/>
      <c r="C78" s="660"/>
      <c r="D78" s="660"/>
      <c r="E78" s="660"/>
      <c r="F78" s="660"/>
      <c r="G78" s="660"/>
      <c r="H78" s="661"/>
      <c r="I78" s="662"/>
      <c r="J78" s="662"/>
      <c r="K78" s="662"/>
      <c r="L78" s="662"/>
      <c r="M78" s="663"/>
      <c r="N78" s="664"/>
      <c r="O78" s="665"/>
      <c r="P78" s="665"/>
      <c r="Q78" s="665"/>
      <c r="R78" s="665"/>
      <c r="S78" s="666"/>
      <c r="T78" s="664"/>
      <c r="U78" s="662"/>
      <c r="V78" s="662"/>
      <c r="W78" s="662"/>
      <c r="X78" s="662"/>
      <c r="Y78" s="663"/>
      <c r="Z78" s="664"/>
      <c r="AA78" s="662"/>
      <c r="AB78" s="662"/>
      <c r="AC78" s="662"/>
      <c r="AD78" s="662"/>
      <c r="AE78" s="663"/>
      <c r="AF78" s="667"/>
      <c r="AG78" s="667"/>
      <c r="AH78" s="667"/>
      <c r="AI78" s="667"/>
      <c r="AJ78" s="667"/>
      <c r="AK78" s="668"/>
      <c r="AL78" s="51"/>
    </row>
    <row r="79" spans="2:38" ht="15" customHeight="1" x14ac:dyDescent="0.45"/>
    <row r="80" spans="2:38" ht="15" customHeight="1" x14ac:dyDescent="0.45">
      <c r="B80" s="31"/>
    </row>
    <row r="81" spans="3:30" ht="22.5" customHeight="1" x14ac:dyDescent="0.45">
      <c r="C81" s="657" t="s">
        <v>91</v>
      </c>
      <c r="D81" s="657"/>
      <c r="E81" s="658"/>
      <c r="F81" s="658"/>
      <c r="G81" s="658"/>
      <c r="H81" s="32" t="s">
        <v>13</v>
      </c>
      <c r="I81" s="658"/>
      <c r="J81" s="658"/>
      <c r="K81" s="32" t="s">
        <v>14</v>
      </c>
      <c r="L81" s="658"/>
      <c r="M81" s="658"/>
      <c r="N81" s="32" t="s">
        <v>15</v>
      </c>
    </row>
    <row r="82" spans="3:30" ht="15" customHeight="1" x14ac:dyDescent="0.45">
      <c r="J82" s="31"/>
    </row>
    <row r="83" spans="3:30" ht="22.5" customHeight="1" x14ac:dyDescent="0.45">
      <c r="M83" s="31" t="s">
        <v>88</v>
      </c>
    </row>
    <row r="84" spans="3:30" ht="18.75" customHeight="1" x14ac:dyDescent="0.45">
      <c r="N84" s="612" t="s">
        <v>96</v>
      </c>
      <c r="O84" s="613"/>
      <c r="P84" s="613"/>
      <c r="Q84" s="613"/>
      <c r="R84" s="613"/>
      <c r="S84" s="613"/>
      <c r="T84" s="613"/>
      <c r="U84" s="613"/>
      <c r="V84" s="613"/>
      <c r="W84" s="613"/>
      <c r="X84" s="613"/>
      <c r="Y84" s="613"/>
      <c r="Z84" s="613"/>
      <c r="AA84" s="613"/>
      <c r="AB84" s="613"/>
      <c r="AC84" s="613"/>
    </row>
    <row r="85" spans="3:30" ht="18.75" customHeight="1" x14ac:dyDescent="0.45">
      <c r="N85" s="614" t="s">
        <v>93</v>
      </c>
      <c r="O85" s="615"/>
      <c r="P85" s="615"/>
      <c r="Q85" s="615"/>
      <c r="R85" s="615"/>
      <c r="S85" s="615"/>
      <c r="T85" s="615"/>
      <c r="U85" s="615"/>
      <c r="V85" s="615"/>
      <c r="W85" s="615"/>
      <c r="X85" s="615"/>
      <c r="Y85" s="615"/>
      <c r="Z85" s="615"/>
      <c r="AA85" s="615"/>
      <c r="AB85" s="615"/>
      <c r="AC85" s="615"/>
    </row>
    <row r="86" spans="3:30" ht="18.75" customHeight="1" x14ac:dyDescent="0.45">
      <c r="N86" s="615"/>
      <c r="O86" s="615"/>
      <c r="P86" s="615"/>
      <c r="Q86" s="615"/>
      <c r="R86" s="615"/>
      <c r="S86" s="615"/>
      <c r="T86" s="615"/>
      <c r="U86" s="615"/>
      <c r="V86" s="615"/>
      <c r="W86" s="615"/>
      <c r="X86" s="615"/>
      <c r="Y86" s="615"/>
      <c r="Z86" s="615"/>
      <c r="AA86" s="615"/>
      <c r="AB86" s="615"/>
      <c r="AC86" s="615"/>
    </row>
    <row r="87" spans="3:30" ht="22.5" customHeight="1" x14ac:dyDescent="0.45">
      <c r="N87" s="616" t="s">
        <v>92</v>
      </c>
      <c r="O87" s="617"/>
      <c r="P87" s="617"/>
      <c r="Q87" s="617"/>
      <c r="R87" s="369" t="s">
        <v>196</v>
      </c>
      <c r="S87" s="618"/>
      <c r="T87" s="618"/>
      <c r="U87" s="618"/>
      <c r="V87" s="618"/>
      <c r="W87" s="618"/>
      <c r="X87" s="618"/>
      <c r="Y87" s="618"/>
      <c r="Z87" s="618"/>
      <c r="AA87" s="618"/>
      <c r="AB87" s="618"/>
      <c r="AC87" s="618"/>
      <c r="AD87" s="31" t="s">
        <v>90</v>
      </c>
    </row>
    <row r="88" spans="3:30" ht="18.75" customHeight="1" x14ac:dyDescent="0.45">
      <c r="N88" s="617"/>
      <c r="O88" s="617"/>
      <c r="P88" s="617"/>
      <c r="Q88" s="617"/>
      <c r="R88" s="618"/>
      <c r="S88" s="618"/>
      <c r="T88" s="618"/>
      <c r="U88" s="618"/>
      <c r="V88" s="618"/>
      <c r="W88" s="618"/>
      <c r="X88" s="618"/>
      <c r="Y88" s="618"/>
      <c r="Z88" s="618"/>
      <c r="AA88" s="618"/>
      <c r="AB88" s="618"/>
      <c r="AC88" s="618"/>
    </row>
    <row r="89" spans="3:30" ht="22.5" x14ac:dyDescent="0.45">
      <c r="M89" s="31" t="s">
        <v>89</v>
      </c>
    </row>
    <row r="90" spans="3:30" ht="18.75" customHeight="1" x14ac:dyDescent="0.45">
      <c r="M90" s="31"/>
      <c r="N90" s="649"/>
      <c r="O90" s="650"/>
      <c r="P90" s="650"/>
      <c r="Q90" s="650"/>
      <c r="R90" s="650"/>
      <c r="S90" s="650"/>
      <c r="T90" s="650"/>
      <c r="U90" s="650"/>
      <c r="V90" s="650"/>
      <c r="W90" s="650"/>
      <c r="X90" s="650"/>
      <c r="Y90" s="650"/>
      <c r="Z90" s="650"/>
      <c r="AA90" s="650"/>
      <c r="AB90" s="650"/>
      <c r="AC90" s="650"/>
    </row>
    <row r="91" spans="3:30" x14ac:dyDescent="0.45">
      <c r="N91" s="651"/>
      <c r="O91" s="652"/>
      <c r="P91" s="652"/>
      <c r="Q91" s="652"/>
      <c r="R91" s="652"/>
      <c r="S91" s="652"/>
      <c r="T91" s="652"/>
      <c r="U91" s="652"/>
      <c r="V91" s="652"/>
      <c r="W91" s="652"/>
      <c r="X91" s="652"/>
      <c r="Y91" s="652"/>
      <c r="Z91" s="652"/>
      <c r="AA91" s="652"/>
      <c r="AB91" s="652"/>
      <c r="AC91" s="652"/>
    </row>
    <row r="92" spans="3:30" x14ac:dyDescent="0.45">
      <c r="N92" s="652"/>
      <c r="O92" s="652"/>
      <c r="P92" s="652"/>
      <c r="Q92" s="652"/>
      <c r="R92" s="652"/>
      <c r="S92" s="652"/>
      <c r="T92" s="652"/>
      <c r="U92" s="652"/>
      <c r="V92" s="652"/>
      <c r="W92" s="652"/>
      <c r="X92" s="652"/>
      <c r="Y92" s="652"/>
      <c r="Z92" s="652"/>
      <c r="AA92" s="652"/>
      <c r="AB92" s="652"/>
      <c r="AC92" s="652"/>
    </row>
    <row r="93" spans="3:30" ht="22.5" x14ac:dyDescent="0.45">
      <c r="N93" s="653"/>
      <c r="O93" s="654"/>
      <c r="P93" s="654"/>
      <c r="Q93" s="654"/>
      <c r="R93" s="655"/>
      <c r="S93" s="656"/>
      <c r="T93" s="656"/>
      <c r="U93" s="656"/>
      <c r="V93" s="656"/>
      <c r="W93" s="656"/>
      <c r="X93" s="656"/>
      <c r="Y93" s="656"/>
      <c r="Z93" s="656"/>
      <c r="AA93" s="656"/>
      <c r="AB93" s="656"/>
      <c r="AC93" s="656"/>
      <c r="AD93" s="31" t="s">
        <v>90</v>
      </c>
    </row>
    <row r="94" spans="3:30" x14ac:dyDescent="0.45">
      <c r="N94" s="654"/>
      <c r="O94" s="654"/>
      <c r="P94" s="654"/>
      <c r="Q94" s="654"/>
      <c r="R94" s="656"/>
      <c r="S94" s="656"/>
      <c r="T94" s="656"/>
      <c r="U94" s="656"/>
      <c r="V94" s="656"/>
      <c r="W94" s="656"/>
      <c r="X94" s="656"/>
      <c r="Y94" s="656"/>
      <c r="Z94" s="656"/>
      <c r="AA94" s="656"/>
      <c r="AB94" s="656"/>
      <c r="AC94" s="656"/>
    </row>
  </sheetData>
  <sheetProtection algorithmName="SHA-512" hashValue="tdtbeAi+OOJNvhm1WuTvzis94O2UfzCM2qVZ50u6voyt6XmZKxD7Qg4ZiGw+Dnsn/ARfGxoInkONqqoxvFln1A==" saltValue="yM11eOF7Kd70e+A8BdlkKA==" spinCount="100000" sheet="1" selectLockedCells="1"/>
  <mergeCells count="207">
    <mergeCell ref="AF61:AK61"/>
    <mergeCell ref="X55:Y55"/>
    <mergeCell ref="O56:Y56"/>
    <mergeCell ref="O57:Y57"/>
    <mergeCell ref="B58:G58"/>
    <mergeCell ref="H58:M58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Z4:AB8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S26:W26"/>
    <mergeCell ref="X26:AB26"/>
    <mergeCell ref="AH28:AK28"/>
    <mergeCell ref="AH29:AK30"/>
    <mergeCell ref="B39:O40"/>
    <mergeCell ref="P39:AD39"/>
    <mergeCell ref="AE39:AG40"/>
    <mergeCell ref="AH39:AK40"/>
    <mergeCell ref="P40:T40"/>
    <mergeCell ref="U40:Y40"/>
    <mergeCell ref="Z40:AD40"/>
    <mergeCell ref="B29:G30"/>
    <mergeCell ref="H29:M30"/>
    <mergeCell ref="N29:R30"/>
    <mergeCell ref="S29:W30"/>
    <mergeCell ref="X29:AB30"/>
    <mergeCell ref="AC29:AG30"/>
    <mergeCell ref="AC33:AG33"/>
    <mergeCell ref="AH33:AK33"/>
    <mergeCell ref="B34:G35"/>
    <mergeCell ref="H34:M35"/>
    <mergeCell ref="N34:R35"/>
    <mergeCell ref="S34:W35"/>
    <mergeCell ref="X34:AB35"/>
    <mergeCell ref="AC34:AG35"/>
    <mergeCell ref="AH34:AK35"/>
    <mergeCell ref="B33:G33"/>
    <mergeCell ref="AF52:AK52"/>
    <mergeCell ref="B43:F48"/>
    <mergeCell ref="G43:O43"/>
    <mergeCell ref="G48:O48"/>
    <mergeCell ref="P48:T48"/>
    <mergeCell ref="U48:Y48"/>
    <mergeCell ref="Z48:AD48"/>
    <mergeCell ref="B49:F49"/>
    <mergeCell ref="G49:O49"/>
    <mergeCell ref="P49:T49"/>
    <mergeCell ref="U49:AD49"/>
    <mergeCell ref="P43:T47"/>
    <mergeCell ref="U43:Y47"/>
    <mergeCell ref="Z43:AD45"/>
    <mergeCell ref="G44:O44"/>
    <mergeCell ref="G45:O45"/>
    <mergeCell ref="G46:O46"/>
    <mergeCell ref="Z46:AD47"/>
    <mergeCell ref="G47:O47"/>
    <mergeCell ref="AE41:AG49"/>
    <mergeCell ref="AH41:AK49"/>
    <mergeCell ref="G42:O42"/>
    <mergeCell ref="P42:T42"/>
    <mergeCell ref="B41:F42"/>
    <mergeCell ref="AF53:AK58"/>
    <mergeCell ref="B53:G54"/>
    <mergeCell ref="H53:M54"/>
    <mergeCell ref="O53:Y53"/>
    <mergeCell ref="Z53:AE57"/>
    <mergeCell ref="O54:P54"/>
    <mergeCell ref="Q54:Y54"/>
    <mergeCell ref="B55:G56"/>
    <mergeCell ref="H55:M56"/>
    <mergeCell ref="O55:W55"/>
    <mergeCell ref="Z58:AE58"/>
    <mergeCell ref="AF62:AK66"/>
    <mergeCell ref="T64:X65"/>
    <mergeCell ref="U66:AE66"/>
    <mergeCell ref="N62:S66"/>
    <mergeCell ref="T62:X63"/>
    <mergeCell ref="Y62:Y65"/>
    <mergeCell ref="H62:M66"/>
    <mergeCell ref="B62:G66"/>
    <mergeCell ref="B67:G67"/>
    <mergeCell ref="H67:M67"/>
    <mergeCell ref="N67:S67"/>
    <mergeCell ref="Z67:AE67"/>
    <mergeCell ref="AF67:AK67"/>
    <mergeCell ref="Z62:AE63"/>
    <mergeCell ref="Z64:AE65"/>
    <mergeCell ref="AF75:AK75"/>
    <mergeCell ref="B70:G70"/>
    <mergeCell ref="H70:M70"/>
    <mergeCell ref="N70:S70"/>
    <mergeCell ref="T70:Y70"/>
    <mergeCell ref="Z70:AE70"/>
    <mergeCell ref="B73:G74"/>
    <mergeCell ref="H73:M74"/>
    <mergeCell ref="N73:S74"/>
    <mergeCell ref="T73:Y74"/>
    <mergeCell ref="Z73:AE74"/>
    <mergeCell ref="AF78:AK78"/>
    <mergeCell ref="B77:G77"/>
    <mergeCell ref="H77:M77"/>
    <mergeCell ref="N77:S77"/>
    <mergeCell ref="T77:Y77"/>
    <mergeCell ref="Z77:AE77"/>
    <mergeCell ref="AF77:AK77"/>
    <mergeCell ref="AF73:AK74"/>
    <mergeCell ref="AF70:AK70"/>
    <mergeCell ref="B71:G72"/>
    <mergeCell ref="H71:M72"/>
    <mergeCell ref="N71:S72"/>
    <mergeCell ref="T71:Y72"/>
    <mergeCell ref="Z71:AE72"/>
    <mergeCell ref="AF71:AK72"/>
    <mergeCell ref="B76:G76"/>
    <mergeCell ref="H76:M76"/>
    <mergeCell ref="N76:S76"/>
    <mergeCell ref="T76:Y76"/>
    <mergeCell ref="Z76:AE76"/>
    <mergeCell ref="AF76:AK76"/>
    <mergeCell ref="B75:G75"/>
    <mergeCell ref="H75:M75"/>
    <mergeCell ref="N75:S75"/>
    <mergeCell ref="N90:AC90"/>
    <mergeCell ref="N91:AC92"/>
    <mergeCell ref="N93:Q94"/>
    <mergeCell ref="R93:AC94"/>
    <mergeCell ref="C81:D81"/>
    <mergeCell ref="E81:G81"/>
    <mergeCell ref="I81:J81"/>
    <mergeCell ref="L81:M81"/>
    <mergeCell ref="B78:G78"/>
    <mergeCell ref="H78:M78"/>
    <mergeCell ref="N78:S78"/>
    <mergeCell ref="T78:Y78"/>
    <mergeCell ref="Z78:AE78"/>
    <mergeCell ref="H33:M33"/>
    <mergeCell ref="N33:R33"/>
    <mergeCell ref="S33:W33"/>
    <mergeCell ref="X33:AB33"/>
    <mergeCell ref="N84:AC84"/>
    <mergeCell ref="N85:AC86"/>
    <mergeCell ref="N87:Q88"/>
    <mergeCell ref="R87:AC88"/>
    <mergeCell ref="T75:Y75"/>
    <mergeCell ref="Z75:AE75"/>
    <mergeCell ref="N58:Y58"/>
    <mergeCell ref="G41:O41"/>
    <mergeCell ref="P41:T41"/>
    <mergeCell ref="U41:AD42"/>
    <mergeCell ref="B52:G52"/>
    <mergeCell ref="H52:M52"/>
    <mergeCell ref="N52:Y52"/>
    <mergeCell ref="Z52:AE52"/>
    <mergeCell ref="B61:G61"/>
    <mergeCell ref="H61:M61"/>
    <mergeCell ref="N61:S61"/>
    <mergeCell ref="T61:AE61"/>
  </mergeCells>
  <phoneticPr fontId="1"/>
  <conditionalFormatting sqref="H17 X17 H19">
    <cfRule type="expression" dxfId="37" priority="163" stopIfTrue="1">
      <formula>ISBLANK(H17)</formula>
    </cfRule>
  </conditionalFormatting>
  <conditionalFormatting sqref="N52">
    <cfRule type="expression" dxfId="36" priority="160" stopIfTrue="1">
      <formula>AND(N53="☑",N54="□",N55="□",N56="□",N57="□")</formula>
    </cfRule>
    <cfRule type="expression" dxfId="35" priority="161" stopIfTrue="1">
      <formula>AND(N54="☑",N53="□",N55="□",N56="□",N57="□",ISNUMBER(O54))</formula>
    </cfRule>
    <cfRule type="expression" dxfId="34" priority="162" stopIfTrue="1">
      <formula>AND(N55="☑",N53="□",N54="□",N56="□",N57="□",O55&lt;&gt;"")</formula>
    </cfRule>
  </conditionalFormatting>
  <conditionalFormatting sqref="Z4:AB7">
    <cfRule type="expression" dxfId="33" priority="156">
      <formula>AND(AC4="☑",AF4="☑")</formula>
    </cfRule>
    <cfRule type="expression" dxfId="32" priority="157">
      <formula>AND(AC6="☑",AF6="☑")</formula>
    </cfRule>
    <cfRule type="expression" dxfId="31" priority="158" stopIfTrue="1">
      <formula>AND(AC4="☑",OR(AC6="☑",AF6="☑"))</formula>
    </cfRule>
    <cfRule type="expression" dxfId="30" priority="159" stopIfTrue="1">
      <formula>AND(AF4="☑",OR(AC6="☑",AF6="☑"))</formula>
    </cfRule>
  </conditionalFormatting>
  <conditionalFormatting sqref="N52:Y52">
    <cfRule type="expression" dxfId="29" priority="153" stopIfTrue="1">
      <formula>AND(N57="☑",N53="□",N54="□",N55="□",N56="□")</formula>
    </cfRule>
    <cfRule type="expression" dxfId="28" priority="154" stopIfTrue="1">
      <formula>AND(N56="☑",N53="□",N54="□",N55="□",N57="□")</formula>
    </cfRule>
  </conditionalFormatting>
  <conditionalFormatting sqref="Q13">
    <cfRule type="expression" dxfId="27" priority="150" stopIfTrue="1">
      <formula>AND(P13="☑",S13="□")</formula>
    </cfRule>
    <cfRule type="expression" dxfId="26" priority="151" stopIfTrue="1">
      <formula>AND(S13="☑",P13="□")</formula>
    </cfRule>
  </conditionalFormatting>
  <conditionalFormatting sqref="T13">
    <cfRule type="expression" dxfId="25" priority="148" stopIfTrue="1">
      <formula>AND(P13="☑",S13="□")</formula>
    </cfRule>
    <cfRule type="expression" dxfId="24" priority="149" stopIfTrue="1">
      <formula>AND(S13="☑",P13="□")</formula>
    </cfRule>
  </conditionalFormatting>
  <conditionalFormatting sqref="V61:AE61">
    <cfRule type="expression" dxfId="23" priority="140">
      <formula>AND(AB62="☑",AC64="",V64="")</formula>
    </cfRule>
    <cfRule type="expression" dxfId="22" priority="141">
      <formula>AND(AB64="☑",V64&lt;&gt;"",AC64&lt;&gt;"")</formula>
    </cfRule>
  </conditionalFormatting>
  <conditionalFormatting sqref="B67:G67">
    <cfRule type="expression" dxfId="21" priority="136">
      <formula>AND(Z64="☑",ISNUMBER(F66)=FALSE)</formula>
    </cfRule>
  </conditionalFormatting>
  <conditionalFormatting sqref="T66">
    <cfRule type="expression" dxfId="20" priority="135">
      <formula>OR(Z64="□",ISBLANK(T64),ISBLANK(AA64))</formula>
    </cfRule>
  </conditionalFormatting>
  <conditionalFormatting sqref="N61:S61">
    <cfRule type="expression" dxfId="19" priority="132">
      <formula>N62=""</formula>
    </cfRule>
  </conditionalFormatting>
  <conditionalFormatting sqref="U66:AE66">
    <cfRule type="containsText" dxfId="18" priority="131" operator="containsText" text="日付指定不可を選択しています。">
      <formula>NOT(ISERROR(SEARCH("日付指定不可を選択しています。",U66)))</formula>
    </cfRule>
  </conditionalFormatting>
  <conditionalFormatting sqref="T64:X65">
    <cfRule type="expression" dxfId="17" priority="130">
      <formula>AND(Z64="☑",ISBLANK(T64))</formula>
    </cfRule>
  </conditionalFormatting>
  <conditionalFormatting sqref="N84:N85 N87 R87 N90:N91 N93 R93 AH15 F15:H15 J15:K15 M15:N15">
    <cfRule type="expression" dxfId="16" priority="2" stopIfTrue="1">
      <formula>$S$13="□"</formula>
    </cfRule>
    <cfRule type="containsBlanks" dxfId="15" priority="85">
      <formula>LEN(TRIM(F15))=0</formula>
    </cfRule>
  </conditionalFormatting>
  <conditionalFormatting sqref="AE1:AJ1">
    <cfRule type="expression" dxfId="14" priority="6">
      <formula>P13="☑"</formula>
    </cfRule>
    <cfRule type="expression" dxfId="13" priority="7">
      <formula>OR(ISBLANK(AE1),ISNUMBER(AE1)=FALSE)</formula>
    </cfRule>
    <cfRule type="expression" dxfId="12" priority="8">
      <formula>S13="☑"</formula>
    </cfRule>
  </conditionalFormatting>
  <conditionalFormatting sqref="AC1:AD1">
    <cfRule type="expression" dxfId="11" priority="5">
      <formula>P13="☑"</formula>
    </cfRule>
  </conditionalFormatting>
  <conditionalFormatting sqref="AF53:AK58">
    <cfRule type="containsText" dxfId="10" priority="4" operator="containsText" text="別途覚書">
      <formula>NOT(ISERROR(SEARCH("別途覚書",AF53)))</formula>
    </cfRule>
  </conditionalFormatting>
  <conditionalFormatting sqref="AF52:AK52">
    <cfRule type="containsText" dxfId="9" priority="3" operator="containsText" text="備考">
      <formula>NOT(ISERROR(SEARCH("備考",AF52)))</formula>
    </cfRule>
  </conditionalFormatting>
  <conditionalFormatting sqref="AH15">
    <cfRule type="cellIs" dxfId="8" priority="86" operator="equal">
      <formula>0</formula>
    </cfRule>
  </conditionalFormatting>
  <conditionalFormatting sqref="U61">
    <cfRule type="expression" dxfId="7" priority="168">
      <formula>AND(Z62="☑",AB64="",U64="")</formula>
    </cfRule>
    <cfRule type="expression" dxfId="6" priority="169">
      <formula>AND(AA64="☑",U64&lt;&gt;"",AB64&lt;&gt;"")</formula>
    </cfRule>
  </conditionalFormatting>
  <conditionalFormatting sqref="T61">
    <cfRule type="expression" dxfId="5" priority="170">
      <formula>AND(#REF!="☑",AA64="",T64="")</formula>
    </cfRule>
    <cfRule type="expression" dxfId="4" priority="171">
      <formula>AND(Z64="☑",T64&lt;&gt;"",AA64&lt;&gt;"")</formula>
    </cfRule>
  </conditionalFormatting>
  <conditionalFormatting sqref="AF61:AK61">
    <cfRule type="expression" dxfId="3" priority="179">
      <formula>#REF!="☑"</formula>
    </cfRule>
  </conditionalFormatting>
  <conditionalFormatting sqref="AF62:AK66">
    <cfRule type="expression" dxfId="2" priority="180">
      <formula>#REF!="☑"</formula>
    </cfRule>
  </conditionalFormatting>
  <dataValidations count="8">
    <dataValidation type="list" allowBlank="1" showInputMessage="1" showErrorMessage="1" sqref="T66" xr:uid="{00000000-0002-0000-0300-000001000000}">
      <formula1>"☐,☑"</formula1>
    </dataValidation>
    <dataValidation type="whole" allowBlank="1" showInputMessage="1" showErrorMessage="1" sqref="E81:G81 F15:H15" xr:uid="{00000000-0002-0000-0300-000004000000}">
      <formula1>2015</formula1>
      <formula2>2099</formula2>
    </dataValidation>
    <dataValidation type="whole" allowBlank="1" showInputMessage="1" showErrorMessage="1" sqref="I81:J81 J15:K15" xr:uid="{00000000-0002-0000-0300-000005000000}">
      <formula1>1</formula1>
      <formula2>12</formula2>
    </dataValidation>
    <dataValidation type="whole" allowBlank="1" showInputMessage="1" showErrorMessage="1" sqref="L81:M81 M15:N15" xr:uid="{00000000-0002-0000-0300-000006000000}">
      <formula1>1</formula1>
      <formula2>31</formula2>
    </dataValidation>
    <dataValidation type="whole" operator="greaterThan" allowBlank="1" showInputMessage="1" showErrorMessage="1" sqref="O54:P54" xr:uid="{00000000-0002-0000-0300-000007000000}">
      <formula1>1</formula1>
    </dataValidation>
    <dataValidation allowBlank="1" showInputMessage="1" showErrorMessage="1" prompt="必要に応じ他の基準をチェック" sqref="N53" xr:uid="{00000000-0002-0000-0300-000008000000}"/>
    <dataValidation type="list" allowBlank="1" showInputMessage="1" showErrorMessage="1" sqref="N54:N57 AF4:AF7 S13:S14 AC4:AC7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50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31" id="{00000000-000E-0000-0300-00005C000000}">
            <xm:f>AND($S$13="☑",OR(別表1!$S$13="□",AND(別表1!$S$13="☑",別表1!$AI$25="□")))</xm:f>
            <x14:dxf>
              <font>
                <color theme="1"/>
              </font>
            </x14:dxf>
          </x14:cfRule>
          <xm:sqref>N81 K81 C81 H81 N84:AC86 N87 R87 AD87 N90:AC92 N93 R93 D15:AH15 AD93</xm:sqref>
        </x14:conditionalFormatting>
        <x14:conditionalFormatting xmlns:xm="http://schemas.microsoft.com/office/excel/2006/main">
          <x14:cfRule type="expression" priority="244" id="{CA965AAD-59EB-4F0F-B50A-1432F97D15BD}">
            <xm:f>AND($S$13="☑",別表1!$AI$25="☑",別表1!$S$13="☑")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N84:N85 N87 R87 N90:N91 N93 R93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Printed>2025-10-09T02:58:49Z</cp:lastPrinted>
  <dcterms:created xsi:type="dcterms:W3CDTF">2014-12-09T02:52:01Z</dcterms:created>
  <dcterms:modified xsi:type="dcterms:W3CDTF">2025-12-16T01:10:11Z</dcterms:modified>
</cp:coreProperties>
</file>